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tabRatio="692" activeTab="0"/>
  </bookViews>
  <sheets>
    <sheet name="决算专项转移明细表" sheetId="1" r:id="rId1"/>
  </sheets>
  <definedNames/>
  <calcPr fullCalcOnLoad="1" iterate="1" iterateCount="100" iterateDelta="0.001"/>
</workbook>
</file>

<file path=xl/sharedStrings.xml><?xml version="1.0" encoding="utf-8"?>
<sst xmlns="http://schemas.openxmlformats.org/spreadsheetml/2006/main" count="1037" uniqueCount="684">
  <si>
    <t>2017年政府决算专项转移支付分项目明细表</t>
  </si>
  <si>
    <t>单位：万元</t>
  </si>
  <si>
    <t>预 算 科 目</t>
  </si>
  <si>
    <t>金额</t>
  </si>
  <si>
    <t>项目内容摘要</t>
  </si>
  <si>
    <t>11003</t>
  </si>
  <si>
    <t>专项转移支付收入</t>
  </si>
  <si>
    <t>一般公共服务支出</t>
  </si>
  <si>
    <t>20103</t>
  </si>
  <si>
    <t>政府办公厅(室）及相关机构事务</t>
  </si>
  <si>
    <t>2010301</t>
  </si>
  <si>
    <t>行政运行</t>
  </si>
  <si>
    <t>农业转移人口市民化奖励资金</t>
  </si>
  <si>
    <t>第二批增加干部职工及困难群众收入补助</t>
  </si>
  <si>
    <t>第一批增加干部职工及困难群众收入补助</t>
  </si>
  <si>
    <t>市县基本财力保障</t>
  </si>
  <si>
    <t>统计信息事务</t>
  </si>
  <si>
    <t>信息事务</t>
  </si>
  <si>
    <t>2017年中央财政第二批扶贫（以工代赈方向）</t>
  </si>
  <si>
    <t>发展与改革事务</t>
  </si>
  <si>
    <t>2010402</t>
  </si>
  <si>
    <t>一般行政管理事务</t>
  </si>
  <si>
    <t>2010408</t>
  </si>
  <si>
    <t>物价管理</t>
  </si>
  <si>
    <t>2017年农产品成本调查经费</t>
  </si>
  <si>
    <t>财政事务</t>
  </si>
  <si>
    <t>2010699</t>
  </si>
  <si>
    <t>其他财政事务支出</t>
  </si>
  <si>
    <t>2017年财政自身建设资金</t>
  </si>
  <si>
    <t>审计事务</t>
  </si>
  <si>
    <t>2010804</t>
  </si>
  <si>
    <t>审计业务</t>
  </si>
  <si>
    <t>用于审计机关审计信息系统运行维护补助、审计人员培训补助及审计机关经费困难补助</t>
  </si>
  <si>
    <t>20110</t>
  </si>
  <si>
    <t>人力资源事物</t>
  </si>
  <si>
    <t>2011008</t>
  </si>
  <si>
    <t>引进人才费用</t>
  </si>
  <si>
    <t>原州区冷凉蔬菜种植与深加工人才培育项目</t>
  </si>
  <si>
    <t>2011099</t>
  </si>
  <si>
    <t>其他人力资源事务支出</t>
  </si>
  <si>
    <t>2017年高校毕业生“三支一扶”计划自治区补助资金</t>
  </si>
  <si>
    <t>2017年高校毕业生“三支一扶”计划中央补助资金</t>
  </si>
  <si>
    <t>社区工作者报酬自治区补助资金</t>
  </si>
  <si>
    <t>2017年高校毕业生“三支一扶”计划中央第二批补助资金</t>
  </si>
  <si>
    <t>用于“三支一扶”计划工作</t>
  </si>
  <si>
    <t>商贸事务</t>
  </si>
  <si>
    <t>2011308</t>
  </si>
  <si>
    <t>招商引资</t>
  </si>
  <si>
    <t>2016年度招商引资奖励资金</t>
  </si>
  <si>
    <t>宗教事务</t>
  </si>
  <si>
    <t>2012499</t>
  </si>
  <si>
    <t>其他宗教事务支出</t>
  </si>
  <si>
    <t>宗教教职人员生活补助资金，其中：结算2017年补助资金66.7万元，预拨2018年补助资金35.5万元</t>
  </si>
  <si>
    <t>宁宗函[2017]36号，固原海子龙关寺4万元，中河乡漕河清真寺4万元。</t>
  </si>
  <si>
    <t>档案事务</t>
  </si>
  <si>
    <t>2012604</t>
  </si>
  <si>
    <t>档案馆</t>
  </si>
  <si>
    <t>群众团体事务</t>
  </si>
  <si>
    <t>2012902</t>
  </si>
  <si>
    <t>2017年全区村（社区）团支部书记岗位津贴</t>
  </si>
  <si>
    <t>2017年全区妇联工作保障经费</t>
  </si>
  <si>
    <t>2017年基层乡镇街道团组织工作经费</t>
  </si>
  <si>
    <t>2017年全区农村贫困妇女“两癌”救助资金</t>
  </si>
  <si>
    <t>2012999</t>
  </si>
  <si>
    <t>其他群众团体事务支出</t>
  </si>
  <si>
    <t>2017年大学生志愿服务西部计划自治区补助经费</t>
  </si>
  <si>
    <t>2017年大学生志愿服务西部计划中央财政补助经费</t>
  </si>
  <si>
    <t>组织事务</t>
  </si>
  <si>
    <t>2013202</t>
  </si>
  <si>
    <t>2017年任职20年以上优秀村支书村主任奖励补贴资金</t>
  </si>
  <si>
    <t>其他共产党事务支出</t>
  </si>
  <si>
    <t>2013602</t>
  </si>
  <si>
    <t>2017年严打办案经费</t>
  </si>
  <si>
    <t>其他一般公共服务支出(款)</t>
  </si>
  <si>
    <t>2019999</t>
  </si>
  <si>
    <t>其他一般公共服务支出</t>
  </si>
  <si>
    <t>2016年度市县效能目标管理考核奖励资金</t>
  </si>
  <si>
    <t>公共安全支出</t>
  </si>
  <si>
    <t>20401</t>
  </si>
  <si>
    <t>武装警察</t>
  </si>
  <si>
    <t>2040103</t>
  </si>
  <si>
    <t>消防</t>
  </si>
  <si>
    <t>20402</t>
  </si>
  <si>
    <t>公安</t>
  </si>
  <si>
    <t>2040211</t>
  </si>
  <si>
    <t>禁毒管理</t>
  </si>
  <si>
    <t>社区戒毒、康复工作人员补助自治区125.71万元，市拨付126万元</t>
  </si>
  <si>
    <t>20404</t>
  </si>
  <si>
    <t>检察</t>
  </si>
  <si>
    <t>2040401</t>
  </si>
  <si>
    <t>划转经费</t>
  </si>
  <si>
    <t>20405</t>
  </si>
  <si>
    <t>法院</t>
  </si>
  <si>
    <t>2040501</t>
  </si>
  <si>
    <t>司法</t>
  </si>
  <si>
    <t>2040602</t>
  </si>
  <si>
    <t>法制文化基地建设</t>
  </si>
  <si>
    <t>2017年政法转移支付</t>
  </si>
  <si>
    <t>2040604</t>
  </si>
  <si>
    <t>基层司法业务</t>
  </si>
  <si>
    <t>2017年第一批人民调解办案补贴</t>
  </si>
  <si>
    <t>2017年第二批人民调解办案补贴</t>
  </si>
  <si>
    <t>2040607</t>
  </si>
  <si>
    <t>法律援助</t>
  </si>
  <si>
    <t>2017年第一批法律援助办案补贴</t>
  </si>
  <si>
    <t>2017年第二批法律援助办案补贴</t>
  </si>
  <si>
    <t>20499</t>
  </si>
  <si>
    <t>其他公共安全支出</t>
  </si>
  <si>
    <t>2049901</t>
  </si>
  <si>
    <t>司法局3万元-2049901；公安局7万元-2040202</t>
  </si>
  <si>
    <t>教育支出</t>
  </si>
  <si>
    <t>普通教育</t>
  </si>
  <si>
    <t>2050201</t>
  </si>
  <si>
    <t>学前教育</t>
  </si>
  <si>
    <t>2016年已预拨834.84+1165.16</t>
  </si>
  <si>
    <t>2017年学前教育发展专项资金（政府购买学前教育服务）</t>
  </si>
  <si>
    <t>2017年春季学期学前教育资助专项资金</t>
  </si>
  <si>
    <t>2017年秋季学期学前教育资助专项资金</t>
  </si>
  <si>
    <t>原州区111.1万</t>
  </si>
  <si>
    <t>学前教育135.03万元，高中教育45.32万元</t>
  </si>
  <si>
    <t>2050202</t>
  </si>
  <si>
    <t>小学教育</t>
  </si>
  <si>
    <t>2017年全面改善农村义务教育薄弱学校改造计划资金2050202-1000,2050203-500</t>
  </si>
  <si>
    <t>2050202/03</t>
  </si>
  <si>
    <t>小学初中教育</t>
  </si>
  <si>
    <t>2017年农村义务教育薄弱学校改造补助资金2050202-1500；2050203-3200.</t>
  </si>
  <si>
    <t>杨郎小学教学综合楼</t>
  </si>
  <si>
    <t>石羊小学餐厅</t>
  </si>
  <si>
    <t>2017年全面改善农村义务教育薄弱学校改造计划资金</t>
  </si>
  <si>
    <t>小学/初中教育</t>
  </si>
  <si>
    <t>2050202/03/04</t>
  </si>
  <si>
    <t>小学/初中/高中教育</t>
  </si>
  <si>
    <t>创新教育实验项目：二小、十一小、四中、六中、三营中学各11万元</t>
  </si>
  <si>
    <t>中小学校舍及附属设施维修</t>
  </si>
  <si>
    <t>2017年城乡义务教育经费保障机制</t>
  </si>
  <si>
    <t>小学/初中</t>
  </si>
  <si>
    <t>2017年农村义务教育阶段学校老师特设岗位计划补助资金</t>
  </si>
  <si>
    <t>城乡义务教育补助经费</t>
  </si>
  <si>
    <t>2017年农村义务教育阶段学生营养改善计划</t>
  </si>
  <si>
    <t>2017年农村义务教育阶段学生营养改善计划补助资金和陪餐教师补助</t>
  </si>
  <si>
    <t>2017年农村义务教育阶段学校教师特设岗位计划预算，工资系统发放</t>
  </si>
  <si>
    <t>原州区黄铎堡小学教学楼建设</t>
  </si>
  <si>
    <t>2017年革命老区转移支付资金，建设第十九小学</t>
  </si>
  <si>
    <t>2017年农村义务教育阶段学校教师特设岗位计划（第二批）工资系统发放</t>
  </si>
  <si>
    <t>2050203</t>
  </si>
  <si>
    <t>初中教育</t>
  </si>
  <si>
    <t>逸挥基金中学食堂</t>
  </si>
  <si>
    <t>2017年三区人才计划教师专项工作补助资金</t>
  </si>
  <si>
    <t>2050204</t>
  </si>
  <si>
    <t>高中教育</t>
  </si>
  <si>
    <t>2017年普通高中助学金</t>
  </si>
  <si>
    <t xml:space="preserve">2017年普通高中学校改善办学条件专项资金，用于普通 高中新建综合类，教学维修改造、风雨操场改造和教学仪器设备购置等项目建设 </t>
  </si>
  <si>
    <t>2017年春季学期资金1.04万，（市上未下达）预拨2017年秋季学期资金37.36万元</t>
  </si>
  <si>
    <t>资助资金181.2万元，提前已拨付140万元，本次拨付41.2万元</t>
  </si>
  <si>
    <t>五中校园硬化、宿舍楼维修改造175万元，教学专用仪器设备采购170万元</t>
  </si>
  <si>
    <t>2050299</t>
  </si>
  <si>
    <t>其他普通教育支出</t>
  </si>
  <si>
    <t>2017年自治区教育信息化建设专项资金</t>
  </si>
  <si>
    <t>农村学校教师补贴</t>
  </si>
  <si>
    <t>20503</t>
  </si>
  <si>
    <t>职业教育</t>
  </si>
  <si>
    <t>2050305</t>
  </si>
  <si>
    <t>高等职业教育</t>
  </si>
  <si>
    <t>2017年普通本科高校高职职业学校国家资助经费</t>
  </si>
  <si>
    <t>科学技术支出</t>
  </si>
  <si>
    <t>技术研究与开发</t>
  </si>
  <si>
    <t>2060404</t>
  </si>
  <si>
    <t>科技成果转化与扩散</t>
  </si>
  <si>
    <t>科技特派创业行动专项资金</t>
  </si>
  <si>
    <t>2060499</t>
  </si>
  <si>
    <t>其他技术研究与开发支出</t>
  </si>
  <si>
    <t>2017年科技扶贫指导员项目及资金</t>
  </si>
  <si>
    <t>科学技术普及</t>
  </si>
  <si>
    <t>2060799</t>
  </si>
  <si>
    <t>其他科学技术普及支出</t>
  </si>
  <si>
    <t>2017年中央基层科普行动计划资金</t>
  </si>
  <si>
    <t>其他科学技术支出</t>
  </si>
  <si>
    <t>2069999</t>
  </si>
  <si>
    <t>文化体育与传媒支出</t>
  </si>
  <si>
    <t>文化</t>
  </si>
  <si>
    <t>2070199</t>
  </si>
  <si>
    <t>其他文化支出</t>
  </si>
  <si>
    <t>2017年宁夏文化扶贫工程贫困地区村综合文化服务中心项目建设，完善村综合文化服务中心基础设施</t>
  </si>
  <si>
    <t>专项用于贫困地区百县万村综合文化服务中心示范工程广播器材配置</t>
  </si>
  <si>
    <t>2017年自治区公共文物服务体系建设专项资金（第三批）</t>
  </si>
  <si>
    <t>宁夏文化扶贫工程贫困地区村综合文化服务中心文化器材采购</t>
  </si>
  <si>
    <t>2017年中央补助地方公共文化服务体系建设专项资金（第八批）</t>
  </si>
  <si>
    <t>头营、开城、官厅、三营、黄铎堡、张易、彭堡、寨科、河川、中河、炭山11个文化站各1万</t>
  </si>
  <si>
    <t>2017年美术馆公共图书馆文化馆（站）免费开放补助</t>
  </si>
  <si>
    <t>文物</t>
  </si>
  <si>
    <t>2070204</t>
  </si>
  <si>
    <t>文物保护</t>
  </si>
  <si>
    <t>专项用于国家重点文物保护项目的文物维修保护、文物安防、消防及防雷等</t>
  </si>
  <si>
    <t>原州区蝉塔山石窟保护规划</t>
  </si>
  <si>
    <t>须弥山石窟加固工程284万元，西北农耕博物馆藏文物预防性保护23万元</t>
  </si>
  <si>
    <t>2070205</t>
  </si>
  <si>
    <t>博物馆</t>
  </si>
  <si>
    <t>行业专题博物馆开放补贴</t>
  </si>
  <si>
    <t>2070206</t>
  </si>
  <si>
    <t>历史名城与古迹</t>
  </si>
  <si>
    <t>须弥山石窟</t>
  </si>
  <si>
    <t>20703</t>
  </si>
  <si>
    <t>体育</t>
  </si>
  <si>
    <t>2070207</t>
  </si>
  <si>
    <t>体育场馆</t>
  </si>
  <si>
    <t>三中四中五中六中七中体育场各8万元</t>
  </si>
  <si>
    <t>2070399</t>
  </si>
  <si>
    <t>其他体育支出</t>
  </si>
  <si>
    <t>市级拨付480</t>
  </si>
  <si>
    <t>其他文化体育与传媒支出</t>
  </si>
  <si>
    <t>2079999</t>
  </si>
  <si>
    <t>组织开展文化工作者选派和培养工作</t>
  </si>
  <si>
    <t>社会保障和就业支出</t>
  </si>
  <si>
    <t>人力资源和社会保障管理事务</t>
  </si>
  <si>
    <t>民政管理事务</t>
  </si>
  <si>
    <t>2080207</t>
  </si>
  <si>
    <t>行政区划和地名管理</t>
  </si>
  <si>
    <t>2017年中央和自治区第二批全国地名普查补助资金</t>
  </si>
  <si>
    <t>2080208</t>
  </si>
  <si>
    <t>基层政权和社区建设</t>
  </si>
  <si>
    <t>2017年城乡社区服务站建设工程补助资金（每个城市社区65万元，农村社区20万元）原州区16个农村社区服务站建设</t>
  </si>
  <si>
    <t>其他民政管理事务支出</t>
  </si>
  <si>
    <t>2017年困难群众救助工作经费</t>
  </si>
  <si>
    <t>就业补助</t>
  </si>
  <si>
    <t>2080701</t>
  </si>
  <si>
    <t>就业创业服务补贴</t>
  </si>
  <si>
    <t>2017年就业补助资金</t>
  </si>
  <si>
    <t>2017年中央第二批就业补助资金</t>
  </si>
  <si>
    <t>抚恤</t>
  </si>
  <si>
    <t>2080802</t>
  </si>
  <si>
    <t>伤残抚恤</t>
  </si>
  <si>
    <t>2017年优抚对象补助经费</t>
  </si>
  <si>
    <t>2017年优抚对象补助经费，中央13.4万元</t>
  </si>
  <si>
    <t>退役安置</t>
  </si>
  <si>
    <t>2080901</t>
  </si>
  <si>
    <t>退役士兵安置</t>
  </si>
  <si>
    <t>自主就业退役士兵一次性经济补助资金</t>
  </si>
  <si>
    <t>2080902</t>
  </si>
  <si>
    <t>军队移交政府的离退休人员安置</t>
  </si>
  <si>
    <t>2017年中央退役安置补助经费，由工资系统统一发放，转入地方财力资金</t>
  </si>
  <si>
    <t>2080904</t>
  </si>
  <si>
    <t>退役士兵管理教育</t>
  </si>
  <si>
    <t>2017年全区退役士兵职业技能培训补助资金</t>
  </si>
  <si>
    <t>社会福利</t>
  </si>
  <si>
    <t xml:space="preserve">    儿童福利</t>
  </si>
  <si>
    <t>2017年孤儿基本生活保障补助，中央175，自治区59</t>
  </si>
  <si>
    <t>2017年农村社区建设儿童之家和三留守关爱行动督导员补助资金</t>
  </si>
  <si>
    <t>孤儿和艾滋病病毒感染儿童基本生活保障支出</t>
  </si>
  <si>
    <t>残疾人事业</t>
  </si>
  <si>
    <t>2081104</t>
  </si>
  <si>
    <t>残疾人康复</t>
  </si>
  <si>
    <t>残疾人精神病救助资金（第一批）</t>
  </si>
  <si>
    <t>残疾人康复培训资金</t>
  </si>
  <si>
    <t>2081105</t>
  </si>
  <si>
    <t>残疾人就业和扶贫</t>
  </si>
  <si>
    <t>残疾人技能培训就业创业补助资金</t>
  </si>
  <si>
    <t>2017年残疾人事业发展补助资金</t>
  </si>
  <si>
    <t>2081107</t>
  </si>
  <si>
    <t>残疾人生活护理补贴</t>
  </si>
  <si>
    <t>提前下达2017年困难残疾人生活补贴补助资金（第一批）</t>
  </si>
  <si>
    <t>提前下达2017年重度残疾人护理补贴补助资金（第一批）</t>
  </si>
  <si>
    <t>2017年重度残疾人护理补贴补助资金（第二批）</t>
  </si>
  <si>
    <t>2081199</t>
  </si>
  <si>
    <t>其他残疾人事业支出</t>
  </si>
  <si>
    <t>2017年残疾人事业发展资金</t>
  </si>
  <si>
    <t>2017年残疾人事业项目资金</t>
  </si>
  <si>
    <t>2017年残疾人事业发展补助资金（一般公共预算）</t>
  </si>
  <si>
    <t>2017年残疾人扶残助学自治区补助资金</t>
  </si>
  <si>
    <t>自然灾害生活救助</t>
  </si>
  <si>
    <t>2081502</t>
  </si>
  <si>
    <t>地方自然灾害生活补助</t>
  </si>
  <si>
    <t>自然灾害生活救助补助资金</t>
  </si>
  <si>
    <t>2081501</t>
  </si>
  <si>
    <t>中央自然灾害生活补助</t>
  </si>
  <si>
    <t>自治区1201，市级下达1151万元</t>
  </si>
  <si>
    <t>20819</t>
  </si>
  <si>
    <t>最低生活保障</t>
  </si>
  <si>
    <t>2081901</t>
  </si>
  <si>
    <t>城市最低生活保障金支出</t>
  </si>
  <si>
    <t>2017年困难群众基本生活救助补助</t>
  </si>
  <si>
    <t>城市低保资金</t>
  </si>
  <si>
    <t>2081902</t>
  </si>
  <si>
    <t>农村最低生活保障支出</t>
  </si>
  <si>
    <t>农村低保资金</t>
  </si>
  <si>
    <t>20820</t>
  </si>
  <si>
    <t>临时救助</t>
  </si>
  <si>
    <t>2082001</t>
  </si>
  <si>
    <t>临时救助支出</t>
  </si>
  <si>
    <t>临时救助资金</t>
  </si>
  <si>
    <t>20821</t>
  </si>
  <si>
    <t>特困人员供养</t>
  </si>
  <si>
    <t>2082101</t>
  </si>
  <si>
    <t>城市特困人员供养支出</t>
  </si>
  <si>
    <t>特困人员救助供养</t>
  </si>
  <si>
    <t>特困供养资金</t>
  </si>
  <si>
    <t>20899</t>
  </si>
  <si>
    <t>其他社会保障和就业支出</t>
  </si>
  <si>
    <t>2089901</t>
  </si>
  <si>
    <t>医疗卫生与计划生育支出</t>
  </si>
  <si>
    <t>公立医院</t>
  </si>
  <si>
    <t>2100201</t>
  </si>
  <si>
    <t>综合医院</t>
  </si>
  <si>
    <t>原州区人民医院改扩建工程项目中央投资</t>
  </si>
  <si>
    <t>2100299</t>
  </si>
  <si>
    <t>其他公立医院支出</t>
  </si>
  <si>
    <t>中央2017年公立医院改革补助资金</t>
  </si>
  <si>
    <t>2017年医疗服务能力卫生计生人才能力建设</t>
  </si>
  <si>
    <t>公立医院综合改革补助资金</t>
  </si>
  <si>
    <t>2017年医疗服务能力全科医生特设岗位补助</t>
  </si>
  <si>
    <t>“千名医师下基层”对口支援活动补助资金</t>
  </si>
  <si>
    <t>基层医疗卫生机构</t>
  </si>
  <si>
    <t>2100301</t>
  </si>
  <si>
    <t>城市社区卫生机构</t>
  </si>
  <si>
    <t>2017年城市社区卫生服务站建设资金，本次2个，每个60万元。</t>
  </si>
  <si>
    <t>2100399</t>
  </si>
  <si>
    <t>其他基层医疗卫生机构</t>
  </si>
  <si>
    <t>乡村医生成人大专学历教育培训项目补助，已拨15.5（2017年没见到指标文件 ），本次结算1.9</t>
  </si>
  <si>
    <t>九龙家园社区卫生服务站40万元，中山南街城市社区卫生服务站40万元</t>
  </si>
  <si>
    <t>2017年基本药物制度补助</t>
  </si>
  <si>
    <t>2017年村卫生室标准化建设资金，17个（川区每个8万元24%，山区全额20万元）</t>
  </si>
  <si>
    <t>炭山乡石湾村、古湾村，中河乡中河村，头营镇杨郎村、张崖村，河川乡明堡村，彭堡镇彭堡村，黄铎堡镇黄铎堡村、老庄村，三营镇新三营村、孙家河村、团结村，开城镇开城村、彭庄村，张易镇闫关村、马场村，寨科乡东淌村17个村，每个村8万元，用于建卫生室。</t>
  </si>
  <si>
    <t>用于彩超、生化仪等设备购置</t>
  </si>
  <si>
    <t>公共卫生</t>
  </si>
  <si>
    <t>2100403</t>
  </si>
  <si>
    <t>妇幼保健机构</t>
  </si>
  <si>
    <t>2017年妇幼保健能力建设资金，和市上查对，应该是市资金。200万元</t>
  </si>
  <si>
    <t>2100408</t>
  </si>
  <si>
    <t>基本公共卫生服务</t>
  </si>
  <si>
    <t>基本公共卫生服务工作经费</t>
  </si>
  <si>
    <t>2017年基本卫生服务中央补助资金</t>
  </si>
  <si>
    <t>2017年基本卫生服务自治区补助资金</t>
  </si>
  <si>
    <t>2017年基本卫生服务自治区补助资金，共333万，提前下达299万元，本次34万元</t>
  </si>
  <si>
    <t>2100409</t>
  </si>
  <si>
    <t>重大公共卫生专项</t>
  </si>
  <si>
    <t>2017年重大公共卫生项目资金</t>
  </si>
  <si>
    <t>妇幼卫生“七免一救助”补助资金和市上查对，应该是市资金。提前告知额度205.3，本次下达50.7</t>
  </si>
  <si>
    <t>2017年中医药公共卫生项目资金</t>
  </si>
  <si>
    <t>主要用于包虫病人外科手术治疗</t>
  </si>
  <si>
    <t>2017年计划生育免费技术服务专项资金（已拨13.1万元，预拨12万元，未找到）</t>
  </si>
  <si>
    <t>医疗保障</t>
  </si>
  <si>
    <t>2100504</t>
  </si>
  <si>
    <t>优抚对象医疗补助</t>
  </si>
  <si>
    <t>城乡医疗救助</t>
  </si>
  <si>
    <t>中医</t>
  </si>
  <si>
    <t>中医（民族医）药专项</t>
  </si>
  <si>
    <t>计划生育事务</t>
  </si>
  <si>
    <t>2100717</t>
  </si>
  <si>
    <t>计划生育服务</t>
  </si>
  <si>
    <t>2014-2016周期计划生育五星级乡镇和街道奖励经费</t>
  </si>
  <si>
    <t>以奖代补，补充卫计工作经费，其中30%用于奖励相关部门及个人</t>
  </si>
  <si>
    <t>2017年全年应补助资金10.8万元，扣除预拨资金8万元后，本次拨付2.8万元</t>
  </si>
  <si>
    <t>21010</t>
  </si>
  <si>
    <t>食品和药品监督管理事务</t>
  </si>
  <si>
    <t>2101016</t>
  </si>
  <si>
    <t>食品安全事务</t>
  </si>
  <si>
    <t>原州区食品药品监督管理一分局食品快速检验车配备项目106.4万元</t>
  </si>
  <si>
    <t>21013</t>
  </si>
  <si>
    <t>医疗救助</t>
  </si>
  <si>
    <t>2101301</t>
  </si>
  <si>
    <t>2017年中央财政医疗救助补助资</t>
  </si>
  <si>
    <t>城乡医疗救助补助资金（一般公共预算资金1299万元，彩票公益金429万元）</t>
  </si>
  <si>
    <t>健康扶贫兜底保障资金，自治区204万元，市县340-204万元</t>
  </si>
  <si>
    <t>自治区本级城乡医疗救助补助资金</t>
  </si>
  <si>
    <t>21014</t>
  </si>
  <si>
    <t>优抚对象医疗</t>
  </si>
  <si>
    <t>2101401</t>
  </si>
  <si>
    <t>2017年优抚对象医疗保障经费</t>
  </si>
  <si>
    <t>其他医疗卫生与计划生育支出</t>
  </si>
  <si>
    <t>2109901</t>
  </si>
  <si>
    <t>结余2.4万元，本次0.3万元，合计3万元</t>
  </si>
  <si>
    <t>节能环保支出</t>
  </si>
  <si>
    <t>21103</t>
  </si>
  <si>
    <t>污染防治</t>
  </si>
  <si>
    <t>2110302</t>
  </si>
  <si>
    <t>水体</t>
  </si>
  <si>
    <t>清水河流域环境综合治理</t>
  </si>
  <si>
    <t>2110399</t>
  </si>
  <si>
    <t>其他污染防治支出</t>
  </si>
  <si>
    <t>自治区调整收回400万元</t>
  </si>
  <si>
    <t>清水河人工湿地建设</t>
  </si>
  <si>
    <t>21104</t>
  </si>
  <si>
    <t>自然生态保护</t>
  </si>
  <si>
    <t>2110402</t>
  </si>
  <si>
    <t>农村环境保护</t>
  </si>
  <si>
    <t>天然林保护</t>
  </si>
  <si>
    <t xml:space="preserve">    社会保险补助</t>
  </si>
  <si>
    <t>中央财政2017年林业生态保护恢复资金</t>
  </si>
  <si>
    <t>生态保护恢复</t>
  </si>
  <si>
    <t>2110506</t>
  </si>
  <si>
    <t>天然林保护工程建设</t>
  </si>
  <si>
    <t>2017年天然林资源保护二期工程中央基建投资</t>
  </si>
  <si>
    <t>退耕还林</t>
  </si>
  <si>
    <t xml:space="preserve">    退耕现金</t>
  </si>
  <si>
    <t>2017年退耕还林工程财政专项资金</t>
  </si>
  <si>
    <t>退耕现金</t>
  </si>
  <si>
    <t>2017年退耕还林政策补助（清算）资金</t>
  </si>
  <si>
    <t>2017年新一轮退耕还林中央财政专项资金</t>
  </si>
  <si>
    <t>160万元新一轮；140.2万元2000-2001年度退耕还林；2万元新一轮管理费（林业局）</t>
  </si>
  <si>
    <t>2110699</t>
  </si>
  <si>
    <t>其他退耕还林支出</t>
  </si>
  <si>
    <t>2017年退耕还林工程项目管理资金</t>
  </si>
  <si>
    <t>21108</t>
  </si>
  <si>
    <t>退牧还草</t>
  </si>
  <si>
    <t>2110804</t>
  </si>
  <si>
    <t>退牧还草工程建设</t>
  </si>
  <si>
    <t>退牧还草工程中央基建投资</t>
  </si>
  <si>
    <t>能源节约利用</t>
  </si>
  <si>
    <t>2111001</t>
  </si>
  <si>
    <t>21111</t>
  </si>
  <si>
    <t>污染减排</t>
  </si>
  <si>
    <t>2111103</t>
  </si>
  <si>
    <t>减排专项支出</t>
  </si>
  <si>
    <t>21199</t>
  </si>
  <si>
    <t>其他节能环保支出</t>
  </si>
  <si>
    <t>2119901</t>
  </si>
  <si>
    <t>专项用于固原浩瀚节能建材有限公司粉煤灰炉渣综合利用项目</t>
  </si>
  <si>
    <t>城乡社区支出</t>
  </si>
  <si>
    <t>城乡社区公共设施</t>
  </si>
  <si>
    <t>2120303</t>
  </si>
  <si>
    <t>小城镇基础设施建设</t>
  </si>
  <si>
    <t>张易美丽小城镇建设</t>
  </si>
  <si>
    <t>2120399</t>
  </si>
  <si>
    <t>其他城乡社区公共设施支出</t>
  </si>
  <si>
    <t>21299</t>
  </si>
  <si>
    <t>其他城乡社区事务支出</t>
  </si>
  <si>
    <t>2129999</t>
  </si>
  <si>
    <t>其他城乡社区支出</t>
  </si>
  <si>
    <t>2017年清水河城镇产业带建设项目（拨付林业1000万元用于固原市U型生态屏障，交通1700万元用于青石峡生态公园及旅游开发项目建设，清水河园区2300万元园区转型改造</t>
  </si>
  <si>
    <t>2130000</t>
  </si>
  <si>
    <t>农林水支出</t>
  </si>
  <si>
    <t>农业</t>
  </si>
  <si>
    <t xml:space="preserve">    科技转化与推广服务</t>
  </si>
  <si>
    <t>多成养殖农民专业合作社肉羊标准化规模养殖场建设项目15万元；尚敏牧业有限公司肉牛准化规模养殖场建设项目50万元；富民农业科技发展有限公司肉牛准化规模养殖场建设项目80万元。</t>
  </si>
  <si>
    <t>2130106</t>
  </si>
  <si>
    <t>粮食作物优新技术示范推广等51+20+4+15+8万元，整合拨付，调整科目2130106</t>
  </si>
  <si>
    <t>水肥一体化技术示范推广140万元，耕地保质与质量提升20万元，基层农技推广体系改革与建设112万元</t>
  </si>
  <si>
    <t>本资金共944万元，933万元-2130124（农产品可追溯体系建设199万元、农业信息网络30万元、农业物联网基地25万元、农民田间学校20万元、优质粮食产业224万元、草畜产业159万元、蔬菜272万元，特色农产品走出去及其他4万元）；11万元-2130106（畜牧节本增效技术推广11万元）</t>
  </si>
  <si>
    <t>2130108</t>
  </si>
  <si>
    <t xml:space="preserve">    病虫害控制</t>
  </si>
  <si>
    <t>农作物病虫害防控17万元，动物保护197.1万元，生猪无害化处理3万元</t>
  </si>
  <si>
    <t>农作物病虫害防控32万元，草原鼠害33.5万元，草地虫害27万元</t>
  </si>
  <si>
    <t>动物防疫</t>
  </si>
  <si>
    <t>2130109</t>
  </si>
  <si>
    <t>农产品质量安全</t>
  </si>
  <si>
    <t>农产品质量安全监管和市场信息，整合拨付，调整科目2130106</t>
  </si>
  <si>
    <t>2130110</t>
  </si>
  <si>
    <t>执法监管</t>
  </si>
  <si>
    <t>农机免费管理21，草原防火与饲料监管7万元，整合拨付，调整科目2130106</t>
  </si>
  <si>
    <t>2130119</t>
  </si>
  <si>
    <t>防灾救灾</t>
  </si>
  <si>
    <t>农业救灾</t>
  </si>
  <si>
    <t>农业生产救灾资金</t>
  </si>
  <si>
    <t>原州区基层林业工作站建设20万元-2130204，原州区草原火情监控站建设项目170.2万元-2130119</t>
  </si>
  <si>
    <t>2130121</t>
  </si>
  <si>
    <t>农业结构调整补贴</t>
  </si>
  <si>
    <t>粮改饲试点。整合用于第五批农业产业化发展扶持项目-2130124</t>
  </si>
  <si>
    <t>农业生产支持补贴</t>
  </si>
  <si>
    <t>其中：农机补贴资金305万，农机补贴工作经费8万</t>
  </si>
  <si>
    <t>其中：农机补贴资金30万，深松80万</t>
  </si>
  <si>
    <t>农机深松整地补贴120万元，旱作节水农业技术推广945万元（已拨列2130124），畜禽良种补贴52.5万元</t>
  </si>
  <si>
    <t>农机农艺融合示范园区建设补贴</t>
  </si>
  <si>
    <t>农业支持保护补贴工作经费30万元（粮食风险基金专户拨付），农机作业服务公司建设补助资金25万元</t>
  </si>
  <si>
    <t>农业组织化与产业化经营</t>
  </si>
  <si>
    <t>休闲示范农庄20万元，贴息补贴100万元  调整后科目2130706</t>
  </si>
  <si>
    <t>支持农业社会化服务组织39万元，农业社会化综合服务20万元，支持农民合作社发展230万元，高标准新建设施农业175万元</t>
  </si>
  <si>
    <t>2130125</t>
  </si>
  <si>
    <t>农产品加工与促销</t>
  </si>
  <si>
    <t>农产品产地初加工,统筹整合列人2130124</t>
  </si>
  <si>
    <t>2130126</t>
  </si>
  <si>
    <t>农村公益事业</t>
  </si>
  <si>
    <t>农村土地承包经营权确权登记颁证</t>
  </si>
  <si>
    <t>农业资源保护修复与利用</t>
  </si>
  <si>
    <t>将2011-2015年各县草原生态保护补助奖励结余资金40万元收回</t>
  </si>
  <si>
    <t>2130135</t>
  </si>
  <si>
    <t xml:space="preserve"> 农业资源保护修复与利用</t>
  </si>
  <si>
    <t>农村阳光沐浴工程1500+农业资源环境监测与保护4+2017年草原生态保护补助奖励政策项目资金940.2</t>
  </si>
  <si>
    <t>草原生态保护补助奖励绩效评价</t>
  </si>
  <si>
    <t>2017年高产优势苜蓿示范建设项目资金</t>
  </si>
  <si>
    <t>2130142</t>
  </si>
  <si>
    <t xml:space="preserve">  农村道路建设</t>
  </si>
  <si>
    <t>石羊至坪乐公路480万元，姚磨至惠德公路600万元。</t>
  </si>
  <si>
    <t>2130152</t>
  </si>
  <si>
    <t xml:space="preserve">    对高校毕业生到村任职补助</t>
  </si>
  <si>
    <t>2017年第一季度高校毕业生到村任职人员工作及生活补贴资金（行财无指标），56.6063没有实际下达，由原结转支付</t>
  </si>
  <si>
    <t>对高校毕业生到村任职补助</t>
  </si>
  <si>
    <t>2017年第二季度高校毕业生到村任职人员工作及生活补贴资金</t>
  </si>
  <si>
    <t>2017年第三季度高校毕业生到村任职人员工作及生活补贴资金</t>
  </si>
  <si>
    <t>2017年第四季度高校毕业生到村任职人员工作及生活补贴资金</t>
  </si>
  <si>
    <t>2130199</t>
  </si>
  <si>
    <t>其他农业支出</t>
  </si>
  <si>
    <t>2017年新型职业农民培育工程补助资金（农牧局）</t>
  </si>
  <si>
    <t>2017年产油大县奖励资金</t>
  </si>
  <si>
    <t>2017年重点生态功能区转移支付</t>
  </si>
  <si>
    <t>林业</t>
  </si>
  <si>
    <t>2130204</t>
  </si>
  <si>
    <t>林业事业机构</t>
  </si>
  <si>
    <t>原州区基层林业工作站建设20万元-2130204，原州区草原火情监控站建设项目170万元-2130119</t>
  </si>
  <si>
    <t>2130205</t>
  </si>
  <si>
    <t>森林培育</t>
  </si>
  <si>
    <t>2017年中央财政林业改革发展资金2130207-596.2，2130209-501.1，2130205-400，2130234-6</t>
  </si>
  <si>
    <t>2017年自治区财政林业补助资金，2130205-1960+100+177.5，0209-269，2130234-18+8.5，22904-125，其中8.5万整合拨付485号文件</t>
  </si>
  <si>
    <t>原州区三北防护林五期工程</t>
  </si>
  <si>
    <t>2017年植树造林补助资金，统筹综合178万元，贫困村主干道整治31.5</t>
  </si>
  <si>
    <t>造林补助</t>
  </si>
  <si>
    <t>2130207</t>
  </si>
  <si>
    <t>森林资源管理</t>
  </si>
  <si>
    <t>天然林资源保护工程森林管护</t>
  </si>
  <si>
    <t>森林生态效益补偿</t>
  </si>
  <si>
    <t>2017年中央财政林业改革发展资金2130207-596.2，2130209-501.1（第一批整合拨付435万元，科目2130603），2130205-400，2130234-6  林业局66.1万元。</t>
  </si>
  <si>
    <t>2130221</t>
  </si>
  <si>
    <t>林业产业化</t>
  </si>
  <si>
    <t>2017年第一批林业产业化资金</t>
  </si>
  <si>
    <t>共450万元，林业产业化150万元列2130221科目，一二三产业融合300万元列2139999科目</t>
  </si>
  <si>
    <t>属于统筹整合范围，贫困村道路主干道整治项目</t>
  </si>
  <si>
    <t>2130234</t>
  </si>
  <si>
    <t>林业防灾减灾</t>
  </si>
  <si>
    <t>林业有害生物防治</t>
  </si>
  <si>
    <t>2130299</t>
  </si>
  <si>
    <t>其他林业支出</t>
  </si>
  <si>
    <t>2017年第二批国有贫困林场扶贫资金</t>
  </si>
  <si>
    <t>水利</t>
  </si>
  <si>
    <t>2130305</t>
  </si>
  <si>
    <t>水利工程建设</t>
  </si>
  <si>
    <t>清水河三营镇段治理工程</t>
  </si>
  <si>
    <t>寺口子水库除险加固工程1476万元；坡耕地水土流失综合治理1000万元</t>
  </si>
  <si>
    <t>2130306</t>
  </si>
  <si>
    <t>水利工程运行于维护</t>
  </si>
  <si>
    <t>公益性水利工程维修养护补助资金原科目2130316调整为2130306</t>
  </si>
  <si>
    <t>2130310</t>
  </si>
  <si>
    <t>水土保持</t>
  </si>
  <si>
    <t>水土保持返还治理费项目资金</t>
  </si>
  <si>
    <t>2130311</t>
  </si>
  <si>
    <t>水资源节约管理与保护</t>
  </si>
  <si>
    <t>2017年度第二批水资源费资金</t>
  </si>
  <si>
    <t>2017年度农业水价综合改革试点项目精准补贴及节水奖励资金</t>
  </si>
  <si>
    <t>2130314</t>
  </si>
  <si>
    <t>防汛</t>
  </si>
  <si>
    <t>2017年第三批中央财政农业生产救灾及特大防汛抗旱补助资金</t>
  </si>
  <si>
    <t>2017年度防汛岁修资金</t>
  </si>
  <si>
    <t>2130315</t>
  </si>
  <si>
    <t>抗旱</t>
  </si>
  <si>
    <t>2017年抗旱资金</t>
  </si>
  <si>
    <t>第四批中央财政农业生产救灾及特大防汛抗旱补助</t>
  </si>
  <si>
    <t>2130316</t>
  </si>
  <si>
    <t>农田水利</t>
  </si>
  <si>
    <t>2017年水利发展资金</t>
  </si>
  <si>
    <t>2017年自治区水利专项和盐碱地改良资金</t>
  </si>
  <si>
    <t>2017年水利发展粮食作物滴灌工程购置滴灌带补贴专项资金</t>
  </si>
  <si>
    <t>2130319</t>
  </si>
  <si>
    <t>江河湖库水系综合整治</t>
  </si>
  <si>
    <t>2017年第二批中央水利发展资金统筹后科目2130299-2695万元。文体局2130701-550  农牧局2130706-1180，水务局2130319-513万+2130316+62</t>
  </si>
  <si>
    <t>2130335</t>
  </si>
  <si>
    <t>农村人畜饮水</t>
  </si>
  <si>
    <t>农村饮水安全巩固提升工程</t>
  </si>
  <si>
    <t>扶贫</t>
  </si>
  <si>
    <t>2130504</t>
  </si>
  <si>
    <t>农村基础设施建设</t>
  </si>
  <si>
    <t>易地扶贫搬迁工程2017年中央基建投资</t>
  </si>
  <si>
    <t>以工代赈示范工程.原财建534号拨付水务局根据宁财建484号文件收回。整合用于第五批2017年农业产业发展扶持项目-2130505</t>
  </si>
  <si>
    <t>2017年脱贫攻坚地方政府债券第一批，共4598万元=1500+1098+2000 （准备用于调整补充宁财农指标[2017]380号调减的14500万元）</t>
  </si>
  <si>
    <t>2017年中央财政第三批扶贫（以工代赈）</t>
  </si>
  <si>
    <t>2017年国有贫困林场扶贫资金</t>
  </si>
  <si>
    <t>2130505</t>
  </si>
  <si>
    <t>生产发展</t>
  </si>
  <si>
    <t>2017年脱贫攻坚地方政府债券第一批，统筹科目2130504共4598万元=1500+1098+2000</t>
  </si>
  <si>
    <t>统筹整合2130505</t>
  </si>
  <si>
    <t>自治区财政第一批扶贫，交通局420万元；扶贫办3800万元（3000万元产业担保，800万元扶贫保-缴回111.867万元调整用于农牧局的到户项目2130505）</t>
  </si>
  <si>
    <t>2017年中央财政第二批扶贫（生产发展三西资金）</t>
  </si>
  <si>
    <t>2130506</t>
  </si>
  <si>
    <t>社会发展</t>
  </si>
  <si>
    <t>4220万调减1500万元</t>
  </si>
  <si>
    <t>2130507</t>
  </si>
  <si>
    <t>扶贫贷款奖补和贴息</t>
  </si>
  <si>
    <t>2017年脱贫攻坚地方政府债券第一批，调整后科目2130504  共4598万元=1500+1098+2000</t>
  </si>
  <si>
    <t>2017年中央财政专项扶贫资金（第三批扶贫发展方向）</t>
  </si>
  <si>
    <t>2130599</t>
  </si>
  <si>
    <t>其他扶贫支出</t>
  </si>
  <si>
    <t>2017年中央财政第二批扶贫（少数民族发展资金）资金</t>
  </si>
  <si>
    <t>2017年中央财政第一批扶贫（少数民族发展资金）</t>
  </si>
  <si>
    <t>2016年闽宁协作发展资金（400万列2130504基础设施建设，调整拨付农牧局400万元，科目2130505；260万列2130505生产发展）</t>
  </si>
  <si>
    <t>农业综合开发</t>
  </si>
  <si>
    <t xml:space="preserve">    土地治理</t>
  </si>
  <si>
    <t>纳入统筹整合使用财政涉农资金试点（调整1000万元到交通局，使用科目  ）</t>
  </si>
  <si>
    <t xml:space="preserve">    产业化经营</t>
  </si>
  <si>
    <t>纳入统筹整合使用财政涉农资金试点</t>
  </si>
  <si>
    <t>供销社农业规模化服务项目500万元（中央），供销社新型合作示范项目180万元（自治区）</t>
  </si>
  <si>
    <t>农村综合改革</t>
  </si>
  <si>
    <t>2130701</t>
  </si>
  <si>
    <t>村级一事一议的补助</t>
  </si>
  <si>
    <t>美丽村庄建设</t>
  </si>
  <si>
    <t>2017年农村综合改革转移支付资金</t>
  </si>
  <si>
    <t>一事一议财政奖补资金</t>
  </si>
  <si>
    <t>对村级一事一议的补助</t>
  </si>
  <si>
    <t>2130705</t>
  </si>
  <si>
    <t>对村民委员会和村党支部的补助</t>
  </si>
  <si>
    <t>补充财力对村民委员会和村党支部的补助</t>
  </si>
  <si>
    <t>2130706</t>
  </si>
  <si>
    <t>对村集体经济组织的补助</t>
  </si>
  <si>
    <t>统筹整合2130706</t>
  </si>
  <si>
    <t>2130707</t>
  </si>
  <si>
    <t xml:space="preserve"> 农村综合改革示范试点补助</t>
  </si>
  <si>
    <t>与自治区结算扣减建制镇6000万元，其中2017年当年指标1000万元，收回结转资金5000万元</t>
  </si>
  <si>
    <t xml:space="preserve">   农村财政综合业务补助</t>
  </si>
  <si>
    <t>2130799</t>
  </si>
  <si>
    <t>其他农村综合改革支出</t>
  </si>
  <si>
    <t>农村基层党组织为民服务资金</t>
  </si>
  <si>
    <t>21308</t>
  </si>
  <si>
    <t>普惠金额发展支出</t>
  </si>
  <si>
    <t>2130804</t>
  </si>
  <si>
    <t>创业担保贷款贴息</t>
  </si>
  <si>
    <t>创业担保贷款中央财政贴息资金</t>
  </si>
  <si>
    <t>2017年普惠金融发展专项资金：妇联1575万元，就业局502万元</t>
  </si>
  <si>
    <t>2016年及结算2015年创业担保贷款中央财政贴息资金</t>
  </si>
  <si>
    <t>2130805</t>
  </si>
  <si>
    <t>补充创业担保贷款基金</t>
  </si>
  <si>
    <t>创业担保贷款基金（第一批）</t>
  </si>
  <si>
    <t>创业担保贷款基金（第四批）</t>
  </si>
  <si>
    <t>2130899</t>
  </si>
  <si>
    <t>其他普惠金融发展支持</t>
  </si>
  <si>
    <t>2017年政府和社会资本合作（ppp）项目综合奖补资金</t>
  </si>
  <si>
    <t>创业担保贷款奖励资金231万元（2015年138万元，2016年93万元）</t>
  </si>
  <si>
    <t>其他农林水事务支出</t>
  </si>
  <si>
    <t xml:space="preserve">    其他农林水支出</t>
  </si>
  <si>
    <t>2017年第一批支农项目管理费用（多下10万在农财，需科室调减）</t>
  </si>
  <si>
    <t>2016年度农业现代化和农村全面小康建设先进集体</t>
  </si>
  <si>
    <t>用于优良粮食和草畜、蔬菜、枸杞、葡萄为主的4+1特色产业以及地方特色优势板块产业花卉、水稻、马铃薯、牛羊养殖等特色种养殖业和农产品加工业、休闲农业、电子商务等调整后科目2130706</t>
  </si>
  <si>
    <t>交通运输支出</t>
  </si>
  <si>
    <t>21402</t>
  </si>
  <si>
    <t>铁路运输</t>
  </si>
  <si>
    <t>2140206</t>
  </si>
  <si>
    <t>铁路安全</t>
  </si>
  <si>
    <t>辖区铁路长度62.61公里，工作经费11万元，乡村护路专项经费5万元，</t>
  </si>
  <si>
    <t>工作经费3万元</t>
  </si>
  <si>
    <t>21404</t>
  </si>
  <si>
    <t>石油价格改革对交通运输的补贴</t>
  </si>
  <si>
    <t>21406</t>
  </si>
  <si>
    <t>车辆购置税支出</t>
  </si>
  <si>
    <t>2140602</t>
  </si>
  <si>
    <t>车辆购置税用于农村公路建设支出</t>
  </si>
  <si>
    <t>中央车辆购置税交通专项资金用于一般公路建设项目（第二批），整合到贫困村交通道路建设</t>
  </si>
  <si>
    <t>其他交通运输支出</t>
  </si>
  <si>
    <t>资源勘探电力信息等支出</t>
  </si>
  <si>
    <t>21508</t>
  </si>
  <si>
    <t>支持中小企业发展和管理支出</t>
  </si>
  <si>
    <t>2150899</t>
  </si>
  <si>
    <t>其他支持中小企业发展和管理支出</t>
  </si>
  <si>
    <t>中小企业融资担保补助资金</t>
  </si>
  <si>
    <t>商业服务业等支出</t>
  </si>
  <si>
    <t>商业流通事务</t>
  </si>
  <si>
    <t>2160299</t>
  </si>
  <si>
    <t>其他商业服务业等支出</t>
  </si>
  <si>
    <t>2017年全区农产品冷链物流体系建设和内贸流通统计监测等资金</t>
  </si>
  <si>
    <t>21605</t>
  </si>
  <si>
    <t>旅游业管理与服务支出</t>
  </si>
  <si>
    <t>2160502</t>
  </si>
  <si>
    <t>开城镇和泉村旅游基础设施建设</t>
  </si>
  <si>
    <t>2160599</t>
  </si>
  <si>
    <t>其他旅游业管理与服务支持</t>
  </si>
  <si>
    <t>原州区旅游环线综合配套服务设施项目</t>
  </si>
  <si>
    <t>2169999</t>
  </si>
  <si>
    <t>统筹整合列入2130199</t>
  </si>
  <si>
    <t>国土海洋气象等支出</t>
  </si>
  <si>
    <t>22001</t>
  </si>
  <si>
    <t>国土资源事务</t>
  </si>
  <si>
    <t>2200199</t>
  </si>
  <si>
    <t>其他国土资源事务支出</t>
  </si>
  <si>
    <t>住房保障支出</t>
  </si>
  <si>
    <t>保障性安居工程支出</t>
  </si>
  <si>
    <t>2210103</t>
  </si>
  <si>
    <t>棚户区改造</t>
  </si>
  <si>
    <t>城镇低收入住房保障家庭租赁补贴资金800万元，城市棚户区改造项目5000万元，</t>
  </si>
  <si>
    <t>2210105</t>
  </si>
  <si>
    <t>农村危房改造</t>
  </si>
  <si>
    <t>农村危房改造补助资金</t>
  </si>
  <si>
    <t>农村危房改造补助资金调整后科目2130707-1236万元</t>
  </si>
  <si>
    <t>农村危房改造补助资金，中央470万元，自治区524.5万元</t>
  </si>
  <si>
    <t>农村危房改造补助资金（第三批）</t>
  </si>
  <si>
    <t>222</t>
  </si>
  <si>
    <t>粮油物资储备支出</t>
  </si>
  <si>
    <t>22201</t>
  </si>
  <si>
    <t>其他支出</t>
  </si>
  <si>
    <t>2220199</t>
  </si>
  <si>
    <t>其他粮油事务支出</t>
  </si>
  <si>
    <t>2017年“粮安工程”第三批危仓老库维修改造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</si>
</sst>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9">
    <font>
      <sz val="12"/>
      <name val="宋体"/>
      <family val="0"/>
    </font>
    <font>
      <b/>
      <sz val="11"/>
      <color indexed="12"/>
      <name val="宋体"/>
      <family val="0"/>
    </font>
    <font>
      <b/>
      <sz val="10"/>
      <color indexed="10"/>
      <name val="仿宋_GB2312"/>
      <family val="3"/>
    </font>
    <font>
      <sz val="10"/>
      <name val="宋体"/>
      <family val="0"/>
    </font>
    <font>
      <b/>
      <sz val="10"/>
      <name val="宋体"/>
      <family val="0"/>
    </font>
    <font>
      <b/>
      <sz val="10"/>
      <color indexed="10"/>
      <name val="宋体"/>
      <family val="0"/>
    </font>
    <font>
      <sz val="10"/>
      <color indexed="10"/>
      <name val="宋体"/>
      <family val="0"/>
    </font>
    <font>
      <b/>
      <sz val="22"/>
      <name val="方正小标宋简体"/>
      <family val="0"/>
    </font>
    <font>
      <b/>
      <sz val="12"/>
      <name val="宋体"/>
      <family val="0"/>
    </font>
    <font>
      <sz val="10"/>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1" fillId="0" borderId="3" applyNumberFormat="0" applyFill="0" applyAlignment="0" applyProtection="0"/>
    <xf numFmtId="0" fontId="13" fillId="0" borderId="3" applyNumberFormat="0" applyFill="0" applyAlignment="0" applyProtection="0"/>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4" fillId="9" borderId="0" applyNumberFormat="0" applyBorder="0" applyAlignment="0" applyProtection="0"/>
    <xf numFmtId="0" fontId="16" fillId="10" borderId="0" applyNumberFormat="0" applyBorder="0" applyAlignment="0" applyProtection="0"/>
    <xf numFmtId="0" fontId="24" fillId="0" borderId="7" applyNumberFormat="0" applyFill="0" applyAlignment="0" applyProtection="0"/>
    <xf numFmtId="0" fontId="28" fillId="0" borderId="8"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6" fillId="16" borderId="0" applyNumberFormat="0" applyBorder="0" applyAlignment="0" applyProtection="0"/>
    <xf numFmtId="0" fontId="1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95">
    <xf numFmtId="0" fontId="0" fillId="0" borderId="0" xfId="0" applyAlignment="1">
      <alignment/>
    </xf>
    <xf numFmtId="0" fontId="0" fillId="0" borderId="0" xfId="0" applyBorder="1" applyAlignment="1">
      <alignment/>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3" fillId="0" borderId="0" xfId="0" applyFont="1" applyFill="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Alignment="1">
      <alignment vertical="center" wrapText="1"/>
    </xf>
    <xf numFmtId="0" fontId="3" fillId="0" borderId="0" xfId="0" applyFont="1" applyBorder="1" applyAlignment="1">
      <alignment vertical="center" wrapText="1"/>
    </xf>
    <xf numFmtId="0" fontId="0" fillId="0" borderId="0" xfId="0" applyFill="1" applyAlignment="1">
      <alignment/>
    </xf>
    <xf numFmtId="0" fontId="0" fillId="0" borderId="0" xfId="0" applyFill="1" applyAlignment="1">
      <alignment vertical="center" wrapText="1"/>
    </xf>
    <xf numFmtId="0" fontId="0" fillId="0" borderId="0" xfId="0" applyFill="1" applyAlignment="1">
      <alignment vertical="center"/>
    </xf>
    <xf numFmtId="0" fontId="3" fillId="19" borderId="0" xfId="0" applyFont="1" applyFill="1" applyAlignment="1">
      <alignment vertical="center" wrapText="1"/>
    </xf>
    <xf numFmtId="0" fontId="3" fillId="0" borderId="0" xfId="0" applyFont="1" applyFill="1" applyAlignment="1">
      <alignment vertical="center" wrapText="1"/>
    </xf>
    <xf numFmtId="0" fontId="6" fillId="0" borderId="0" xfId="0" applyFon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7" fillId="0" borderId="9" xfId="0" applyFont="1" applyFill="1" applyBorder="1" applyAlignment="1" applyProtection="1">
      <alignment horizontal="center" vertical="center" wrapText="1"/>
      <protection locked="0"/>
    </xf>
    <xf numFmtId="0" fontId="8" fillId="0" borderId="9" xfId="0" applyFont="1" applyBorder="1" applyAlignment="1">
      <alignment horizontal="right" vertical="center" wrapText="1"/>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0" fillId="0" borderId="0" xfId="0" applyBorder="1" applyAlignment="1">
      <alignment vertical="center" wrapText="1"/>
    </xf>
    <xf numFmtId="49" fontId="1" fillId="0" borderId="9" xfId="0" applyNumberFormat="1" applyFont="1" applyFill="1" applyBorder="1" applyAlignment="1">
      <alignment horizontal="left" vertical="center" wrapText="1"/>
    </xf>
    <xf numFmtId="0" fontId="1" fillId="0" borderId="9" xfId="0" applyFont="1" applyFill="1" applyBorder="1" applyAlignment="1" applyProtection="1">
      <alignment horizontal="center" vertical="center" wrapText="1"/>
      <protection locked="0"/>
    </xf>
    <xf numFmtId="176" fontId="1" fillId="0" borderId="9" xfId="22"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vertical="center" wrapText="1"/>
      <protection locked="0"/>
    </xf>
    <xf numFmtId="49" fontId="5" fillId="0" borderId="9" xfId="0" applyNumberFormat="1" applyFont="1" applyBorder="1" applyAlignment="1">
      <alignment vertical="center" wrapText="1"/>
    </xf>
    <xf numFmtId="0" fontId="5" fillId="0" borderId="9" xfId="0" applyFont="1" applyBorder="1" applyAlignment="1">
      <alignment horizontal="center" vertical="center" wrapText="1"/>
    </xf>
    <xf numFmtId="176" fontId="5" fillId="0" borderId="9" xfId="0" applyNumberFormat="1" applyFont="1" applyFill="1" applyBorder="1" applyAlignment="1">
      <alignment vertical="center" wrapText="1"/>
    </xf>
    <xf numFmtId="0" fontId="2" fillId="0" borderId="9" xfId="0" applyFont="1" applyFill="1" applyBorder="1" applyAlignment="1">
      <alignment vertical="center" wrapText="1"/>
    </xf>
    <xf numFmtId="49" fontId="4" fillId="0" borderId="9" xfId="0" applyNumberFormat="1" applyFont="1" applyBorder="1" applyAlignment="1">
      <alignment vertical="center" wrapText="1"/>
    </xf>
    <xf numFmtId="0" fontId="4" fillId="0" borderId="9" xfId="0" applyFont="1" applyFill="1" applyBorder="1" applyAlignment="1">
      <alignment vertical="center" wrapText="1"/>
    </xf>
    <xf numFmtId="49" fontId="3" fillId="0" borderId="9" xfId="0" applyNumberFormat="1" applyFont="1" applyBorder="1" applyAlignment="1">
      <alignment vertical="center" wrapText="1"/>
    </xf>
    <xf numFmtId="0" fontId="3" fillId="0" borderId="9" xfId="0" applyFont="1" applyFill="1" applyBorder="1" applyAlignment="1">
      <alignment vertical="center" wrapText="1"/>
    </xf>
    <xf numFmtId="176" fontId="3" fillId="0" borderId="9" xfId="0" applyNumberFormat="1" applyFont="1" applyFill="1" applyBorder="1" applyAlignment="1">
      <alignment vertical="center" wrapText="1"/>
    </xf>
    <xf numFmtId="3" fontId="3" fillId="0" borderId="9" xfId="63" applyNumberFormat="1" applyFont="1" applyFill="1" applyBorder="1" applyAlignment="1">
      <alignment horizontal="left" vertical="center" wrapText="1"/>
      <protection/>
    </xf>
    <xf numFmtId="0" fontId="3" fillId="0" borderId="9" xfId="0" applyNumberFormat="1" applyFont="1" applyBorder="1" applyAlignment="1">
      <alignment vertical="center" wrapText="1"/>
    </xf>
    <xf numFmtId="0" fontId="3" fillId="0" borderId="9" xfId="0" applyFont="1" applyFill="1" applyBorder="1" applyAlignment="1">
      <alignment horizontal="center" vertical="center" wrapText="1"/>
    </xf>
    <xf numFmtId="0" fontId="4" fillId="0" borderId="9" xfId="0" applyFont="1" applyBorder="1" applyAlignment="1">
      <alignment vertical="center" wrapText="1"/>
    </xf>
    <xf numFmtId="176" fontId="4" fillId="0" borderId="9" xfId="0" applyNumberFormat="1" applyFont="1" applyFill="1" applyBorder="1" applyAlignment="1">
      <alignment vertical="center" wrapText="1"/>
    </xf>
    <xf numFmtId="0" fontId="3" fillId="0" borderId="9" xfId="0" applyFont="1" applyBorder="1" applyAlignment="1">
      <alignment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vertical="center" wrapText="1"/>
    </xf>
    <xf numFmtId="0" fontId="3" fillId="20" borderId="9" xfId="0" applyFont="1" applyFill="1" applyBorder="1" applyAlignment="1">
      <alignment vertical="center" wrapText="1"/>
    </xf>
    <xf numFmtId="49" fontId="4" fillId="0" borderId="9" xfId="0" applyNumberFormat="1" applyFont="1" applyFill="1" applyBorder="1" applyAlignment="1">
      <alignment vertical="center" wrapText="1"/>
    </xf>
    <xf numFmtId="49" fontId="4" fillId="0" borderId="10" xfId="0" applyNumberFormat="1" applyFont="1" applyBorder="1" applyAlignment="1">
      <alignment vertical="center" wrapText="1"/>
    </xf>
    <xf numFmtId="0" fontId="4" fillId="0" borderId="10" xfId="0" applyFont="1" applyBorder="1" applyAlignment="1">
      <alignment vertical="center" wrapText="1"/>
    </xf>
    <xf numFmtId="176" fontId="4" fillId="0" borderId="10"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0" fontId="3" fillId="0" borderId="9" xfId="0" applyFont="1" applyFill="1" applyBorder="1" applyAlignment="1" applyProtection="1">
      <alignment vertical="center" wrapText="1"/>
      <protection locked="0"/>
    </xf>
    <xf numFmtId="0" fontId="5" fillId="0" borderId="0" xfId="0" applyFont="1" applyBorder="1" applyAlignment="1">
      <alignment horizontal="center" vertical="center" wrapText="1"/>
    </xf>
    <xf numFmtId="176" fontId="5" fillId="0" borderId="0" xfId="0" applyNumberFormat="1" applyFont="1" applyFill="1" applyBorder="1" applyAlignment="1">
      <alignment vertical="center" wrapText="1"/>
    </xf>
    <xf numFmtId="49" fontId="5" fillId="0" borderId="0" xfId="0" applyNumberFormat="1" applyFont="1" applyBorder="1" applyAlignment="1">
      <alignment vertical="center" wrapText="1"/>
    </xf>
    <xf numFmtId="49" fontId="3" fillId="0" borderId="11" xfId="0" applyNumberFormat="1" applyFont="1" applyBorder="1" applyAlignment="1">
      <alignment vertical="center" wrapText="1"/>
    </xf>
    <xf numFmtId="0" fontId="3" fillId="0" borderId="11" xfId="0" applyFont="1" applyBorder="1" applyAlignment="1">
      <alignment vertical="center" wrapText="1"/>
    </xf>
    <xf numFmtId="176"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5" fillId="0" borderId="9" xfId="0" applyFont="1" applyBorder="1" applyAlignment="1">
      <alignment vertical="center" wrapText="1"/>
    </xf>
    <xf numFmtId="49"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176" fontId="4"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176" fontId="3" fillId="0" borderId="12" xfId="0" applyNumberFormat="1" applyFont="1" applyFill="1" applyBorder="1" applyAlignment="1">
      <alignment vertical="center" wrapText="1"/>
    </xf>
    <xf numFmtId="49" fontId="4" fillId="0" borderId="11" xfId="0" applyNumberFormat="1" applyFont="1" applyBorder="1" applyAlignment="1">
      <alignment vertical="center" wrapText="1"/>
    </xf>
    <xf numFmtId="0" fontId="4" fillId="0" borderId="11" xfId="0" applyFont="1" applyBorder="1" applyAlignment="1">
      <alignment vertical="center" wrapText="1"/>
    </xf>
    <xf numFmtId="0" fontId="3" fillId="0" borderId="9" xfId="0" applyFont="1" applyFill="1" applyBorder="1" applyAlignment="1">
      <alignment horizontal="left" vertical="center" wrapText="1"/>
    </xf>
    <xf numFmtId="49" fontId="3" fillId="0" borderId="0" xfId="0" applyNumberFormat="1" applyFont="1" applyAlignment="1">
      <alignment vertical="center" wrapText="1"/>
    </xf>
    <xf numFmtId="176" fontId="9" fillId="0" borderId="9" xfId="22" applyNumberFormat="1" applyFont="1" applyFill="1" applyBorder="1" applyAlignment="1" applyProtection="1">
      <alignment horizontal="right" vertical="center" wrapText="1"/>
      <protection/>
    </xf>
    <xf numFmtId="0" fontId="0" fillId="0" borderId="0" xfId="0" applyFill="1" applyAlignment="1">
      <alignment vertical="center" wrapText="1"/>
    </xf>
    <xf numFmtId="0" fontId="3" fillId="0" borderId="9" xfId="0" applyFont="1" applyFill="1" applyBorder="1" applyAlignment="1">
      <alignment vertical="center" wrapText="1"/>
    </xf>
    <xf numFmtId="0" fontId="3"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176" fontId="3" fillId="0" borderId="9" xfId="0" applyNumberFormat="1" applyFont="1" applyBorder="1" applyAlignment="1">
      <alignment vertical="center" wrapText="1"/>
    </xf>
    <xf numFmtId="177" fontId="3" fillId="0" borderId="9" xfId="0" applyNumberFormat="1" applyFont="1" applyBorder="1" applyAlignment="1">
      <alignment vertical="center" wrapText="1"/>
    </xf>
    <xf numFmtId="0" fontId="3" fillId="0" borderId="9" xfId="0" applyFont="1" applyFill="1" applyBorder="1" applyAlignment="1">
      <alignment vertical="center" wrapText="1"/>
    </xf>
    <xf numFmtId="0" fontId="3" fillId="0" borderId="9" xfId="0" applyFont="1" applyBorder="1" applyAlignment="1">
      <alignment vertical="center" wrapText="1"/>
    </xf>
    <xf numFmtId="49" fontId="3" fillId="0" borderId="9" xfId="0" applyNumberFormat="1" applyFont="1" applyFill="1" applyBorder="1" applyAlignment="1" applyProtection="1">
      <alignment vertical="center" wrapText="1"/>
      <protection locked="0"/>
    </xf>
    <xf numFmtId="49" fontId="3" fillId="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176" fontId="3" fillId="0" borderId="9" xfId="22" applyNumberFormat="1" applyFont="1" applyFill="1" applyBorder="1" applyAlignment="1" applyProtection="1">
      <alignment horizontal="right" vertical="center" wrapText="1"/>
      <protection/>
    </xf>
    <xf numFmtId="0" fontId="0" fillId="0" borderId="0" xfId="0" applyFont="1" applyAlignment="1">
      <alignment vertical="center" wrapText="1"/>
    </xf>
    <xf numFmtId="49"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0" fontId="6" fillId="0" borderId="9" xfId="0" applyFont="1" applyBorder="1" applyAlignment="1">
      <alignment vertical="center" wrapText="1"/>
    </xf>
    <xf numFmtId="49" fontId="5" fillId="0" borderId="9" xfId="0" applyNumberFormat="1" applyFont="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6年自治区专项指标及结转表" xfId="63"/>
    <cellStyle name="常规 3" xfId="64"/>
    <cellStyle name="常规 4" xfId="65"/>
    <cellStyle name="常规 5" xfId="66"/>
    <cellStyle name="常规_结余结转情况汇总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25"/>
  <sheetViews>
    <sheetView tabSelected="1" workbookViewId="0" topLeftCell="A1">
      <selection activeCell="A1" sqref="A1:D1"/>
    </sheetView>
  </sheetViews>
  <sheetFormatPr defaultColWidth="9.00390625" defaultRowHeight="24" customHeight="1"/>
  <cols>
    <col min="1" max="1" width="7.00390625" style="18" customWidth="1"/>
    <col min="2" max="3" width="15.00390625" style="19" customWidth="1"/>
    <col min="4" max="4" width="47.50390625" style="19" customWidth="1"/>
    <col min="5" max="240" width="11.25390625" style="19" customWidth="1"/>
  </cols>
  <sheetData>
    <row r="1" spans="1:4" ht="24" customHeight="1">
      <c r="A1" s="20" t="s">
        <v>0</v>
      </c>
      <c r="B1" s="20"/>
      <c r="C1" s="20"/>
      <c r="D1" s="20"/>
    </row>
    <row r="2" spans="1:4" ht="24" customHeight="1">
      <c r="A2" s="21" t="s">
        <v>1</v>
      </c>
      <c r="B2" s="21"/>
      <c r="C2" s="21"/>
      <c r="D2" s="21"/>
    </row>
    <row r="3" spans="1:240" s="1" customFormat="1" ht="24" customHeight="1">
      <c r="A3" s="22" t="s">
        <v>2</v>
      </c>
      <c r="B3" s="22"/>
      <c r="C3" s="23" t="s">
        <v>3</v>
      </c>
      <c r="D3" s="24" t="s">
        <v>4</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row>
    <row r="4" spans="1:240" s="1" customFormat="1" ht="24" customHeight="1">
      <c r="A4" s="22"/>
      <c r="B4" s="22"/>
      <c r="C4" s="23"/>
      <c r="D4" s="24"/>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row>
    <row r="5" spans="1:240" s="2" customFormat="1" ht="24" customHeight="1">
      <c r="A5" s="26" t="s">
        <v>5</v>
      </c>
      <c r="B5" s="27" t="s">
        <v>6</v>
      </c>
      <c r="C5" s="28">
        <f>C6+C52+C70+C109+C117+C139+C192+C242+C268+C276+C392+C402+C405+C413+C416+C423</f>
        <v>214834.6044</v>
      </c>
      <c r="D5" s="29"/>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row>
    <row r="6" spans="1:4" s="3" customFormat="1" ht="24" customHeight="1">
      <c r="A6" s="30">
        <v>201</v>
      </c>
      <c r="B6" s="31" t="s">
        <v>7</v>
      </c>
      <c r="C6" s="32">
        <f>C7+C14+C16+C20+C22+C24+C31+C33+C36+C38+C46+C48+C50</f>
        <v>20000.789999999997</v>
      </c>
      <c r="D6" s="33"/>
    </row>
    <row r="7" spans="1:4" s="3" customFormat="1" ht="24" customHeight="1">
      <c r="A7" s="34" t="s">
        <v>8</v>
      </c>
      <c r="B7" s="35" t="s">
        <v>9</v>
      </c>
      <c r="C7" s="35">
        <f>SUM(C8:C13)</f>
        <v>17454</v>
      </c>
      <c r="D7" s="33"/>
    </row>
    <row r="8" spans="1:4" s="3" customFormat="1" ht="24" customHeight="1">
      <c r="A8" s="36" t="s">
        <v>10</v>
      </c>
      <c r="B8" s="37" t="s">
        <v>11</v>
      </c>
      <c r="C8" s="38">
        <v>1039</v>
      </c>
      <c r="D8" s="39" t="s">
        <v>12</v>
      </c>
    </row>
    <row r="9" spans="1:4" s="3" customFormat="1" ht="24" customHeight="1">
      <c r="A9" s="40">
        <v>2010301</v>
      </c>
      <c r="B9" s="37" t="s">
        <v>11</v>
      </c>
      <c r="C9" s="38">
        <v>-497</v>
      </c>
      <c r="D9" s="39" t="s">
        <v>12</v>
      </c>
    </row>
    <row r="10" spans="1:4" s="3" customFormat="1" ht="24" customHeight="1">
      <c r="A10" s="40">
        <v>2010301</v>
      </c>
      <c r="B10" s="37" t="s">
        <v>11</v>
      </c>
      <c r="C10" s="38">
        <v>6000</v>
      </c>
      <c r="D10" s="39"/>
    </row>
    <row r="11" spans="1:4" s="3" customFormat="1" ht="24" customHeight="1">
      <c r="A11" s="40">
        <v>2010301</v>
      </c>
      <c r="B11" s="37" t="s">
        <v>11</v>
      </c>
      <c r="C11" s="38">
        <v>2885</v>
      </c>
      <c r="D11" s="39" t="s">
        <v>13</v>
      </c>
    </row>
    <row r="12" spans="1:4" s="3" customFormat="1" ht="24" customHeight="1">
      <c r="A12" s="40">
        <v>2010302</v>
      </c>
      <c r="B12" s="37" t="s">
        <v>11</v>
      </c>
      <c r="C12" s="38">
        <v>2885</v>
      </c>
      <c r="D12" s="39" t="s">
        <v>14</v>
      </c>
    </row>
    <row r="13" spans="1:4" s="3" customFormat="1" ht="24" customHeight="1">
      <c r="A13" s="40">
        <v>2010301</v>
      </c>
      <c r="B13" s="37" t="s">
        <v>11</v>
      </c>
      <c r="C13" s="38">
        <v>5142</v>
      </c>
      <c r="D13" s="39" t="s">
        <v>15</v>
      </c>
    </row>
    <row r="14" spans="1:4" s="3" customFormat="1" ht="24" customHeight="1">
      <c r="A14" s="34">
        <v>20105</v>
      </c>
      <c r="B14" s="35" t="s">
        <v>16</v>
      </c>
      <c r="C14" s="35">
        <f>SUM(C15)</f>
        <v>16</v>
      </c>
      <c r="D14" s="39"/>
    </row>
    <row r="15" spans="1:4" s="3" customFormat="1" ht="24" customHeight="1">
      <c r="A15" s="40">
        <v>2040504</v>
      </c>
      <c r="B15" s="37" t="s">
        <v>17</v>
      </c>
      <c r="C15" s="38">
        <v>16</v>
      </c>
      <c r="D15" s="39" t="s">
        <v>18</v>
      </c>
    </row>
    <row r="16" spans="1:4" s="4" customFormat="1" ht="24" customHeight="1">
      <c r="A16" s="34">
        <v>20104</v>
      </c>
      <c r="B16" s="35" t="s">
        <v>19</v>
      </c>
      <c r="C16" s="35">
        <f>SUM(C17:C19)</f>
        <v>14.1</v>
      </c>
      <c r="D16" s="37"/>
    </row>
    <row r="17" spans="1:4" s="4" customFormat="1" ht="24" customHeight="1">
      <c r="A17" s="36" t="s">
        <v>20</v>
      </c>
      <c r="B17" s="41" t="s">
        <v>21</v>
      </c>
      <c r="C17" s="38"/>
      <c r="D17" s="37"/>
    </row>
    <row r="18" spans="1:4" s="4" customFormat="1" ht="24" customHeight="1">
      <c r="A18" s="36" t="s">
        <v>22</v>
      </c>
      <c r="B18" s="37" t="s">
        <v>23</v>
      </c>
      <c r="C18" s="38">
        <v>8.53</v>
      </c>
      <c r="D18" s="37" t="s">
        <v>24</v>
      </c>
    </row>
    <row r="19" spans="1:4" s="4" customFormat="1" ht="24" customHeight="1">
      <c r="A19" s="36" t="s">
        <v>22</v>
      </c>
      <c r="B19" s="37" t="s">
        <v>23</v>
      </c>
      <c r="C19" s="38">
        <v>5.57</v>
      </c>
      <c r="D19" s="37" t="s">
        <v>24</v>
      </c>
    </row>
    <row r="20" spans="1:4" s="4" customFormat="1" ht="24" customHeight="1">
      <c r="A20" s="34">
        <v>20106</v>
      </c>
      <c r="B20" s="42" t="s">
        <v>25</v>
      </c>
      <c r="C20" s="43">
        <f>SUM(C21)</f>
        <v>20</v>
      </c>
      <c r="D20" s="44"/>
    </row>
    <row r="21" spans="1:4" s="4" customFormat="1" ht="24" customHeight="1">
      <c r="A21" s="36" t="s">
        <v>26</v>
      </c>
      <c r="B21" s="44" t="s">
        <v>27</v>
      </c>
      <c r="C21" s="38">
        <v>20</v>
      </c>
      <c r="D21" s="44" t="s">
        <v>28</v>
      </c>
    </row>
    <row r="22" spans="1:4" s="4" customFormat="1" ht="24" customHeight="1">
      <c r="A22" s="34">
        <v>20108</v>
      </c>
      <c r="B22" s="42" t="s">
        <v>29</v>
      </c>
      <c r="C22" s="43">
        <f>SUM(C23)</f>
        <v>10</v>
      </c>
      <c r="D22" s="44"/>
    </row>
    <row r="23" spans="1:4" s="5" customFormat="1" ht="24" customHeight="1">
      <c r="A23" s="45" t="s">
        <v>30</v>
      </c>
      <c r="B23" s="46" t="s">
        <v>31</v>
      </c>
      <c r="C23" s="47">
        <v>10</v>
      </c>
      <c r="D23" s="46" t="s">
        <v>32</v>
      </c>
    </row>
    <row r="24" spans="1:4" s="5" customFormat="1" ht="24" customHeight="1">
      <c r="A24" s="34" t="s">
        <v>33</v>
      </c>
      <c r="B24" s="42" t="s">
        <v>34</v>
      </c>
      <c r="C24" s="43">
        <f ca="1">SUM(C25:C25:C30)</f>
        <v>1683</v>
      </c>
      <c r="D24" s="46"/>
    </row>
    <row r="25" spans="1:4" s="5" customFormat="1" ht="24" customHeight="1">
      <c r="A25" s="45" t="s">
        <v>35</v>
      </c>
      <c r="B25" s="46" t="s">
        <v>36</v>
      </c>
      <c r="C25" s="47">
        <v>20</v>
      </c>
      <c r="D25" s="46" t="s">
        <v>37</v>
      </c>
    </row>
    <row r="26" spans="1:4" s="5" customFormat="1" ht="24" customHeight="1">
      <c r="A26" s="45" t="s">
        <v>38</v>
      </c>
      <c r="B26" s="46" t="s">
        <v>39</v>
      </c>
      <c r="C26" s="47">
        <v>1155</v>
      </c>
      <c r="D26" s="46" t="s">
        <v>40</v>
      </c>
    </row>
    <row r="27" spans="1:4" s="5" customFormat="1" ht="24" customHeight="1">
      <c r="A27" s="45" t="s">
        <v>38</v>
      </c>
      <c r="B27" s="46" t="s">
        <v>39</v>
      </c>
      <c r="C27" s="47">
        <v>247</v>
      </c>
      <c r="D27" s="46" t="s">
        <v>41</v>
      </c>
    </row>
    <row r="28" spans="1:4" s="5" customFormat="1" ht="24" customHeight="1">
      <c r="A28" s="45" t="s">
        <v>38</v>
      </c>
      <c r="B28" s="46" t="s">
        <v>39</v>
      </c>
      <c r="C28" s="47">
        <v>57</v>
      </c>
      <c r="D28" s="46" t="s">
        <v>42</v>
      </c>
    </row>
    <row r="29" spans="1:4" s="5" customFormat="1" ht="24" customHeight="1">
      <c r="A29" s="45" t="s">
        <v>38</v>
      </c>
      <c r="B29" s="46" t="s">
        <v>39</v>
      </c>
      <c r="C29" s="47">
        <v>189</v>
      </c>
      <c r="D29" s="46" t="s">
        <v>43</v>
      </c>
    </row>
    <row r="30" spans="1:4" s="5" customFormat="1" ht="24" customHeight="1">
      <c r="A30" s="45" t="s">
        <v>38</v>
      </c>
      <c r="B30" s="46" t="s">
        <v>39</v>
      </c>
      <c r="C30" s="47">
        <v>15</v>
      </c>
      <c r="D30" s="46" t="s">
        <v>44</v>
      </c>
    </row>
    <row r="31" spans="1:4" s="4" customFormat="1" ht="24" customHeight="1">
      <c r="A31" s="34">
        <v>20113</v>
      </c>
      <c r="B31" s="42" t="s">
        <v>45</v>
      </c>
      <c r="C31" s="43">
        <f>SUM(C32:C32)</f>
        <v>40</v>
      </c>
      <c r="D31" s="44"/>
    </row>
    <row r="32" spans="1:4" s="4" customFormat="1" ht="24" customHeight="1">
      <c r="A32" s="48" t="s">
        <v>46</v>
      </c>
      <c r="B32" s="37" t="s">
        <v>47</v>
      </c>
      <c r="C32" s="38">
        <v>40</v>
      </c>
      <c r="D32" s="37" t="s">
        <v>48</v>
      </c>
    </row>
    <row r="33" spans="1:4" s="4" customFormat="1" ht="24" customHeight="1">
      <c r="A33" s="34">
        <v>20124</v>
      </c>
      <c r="B33" s="42" t="s">
        <v>49</v>
      </c>
      <c r="C33" s="43">
        <f>SUM(C34:C35)</f>
        <v>110.2</v>
      </c>
      <c r="D33" s="44"/>
    </row>
    <row r="34" spans="1:4" s="4" customFormat="1" ht="24" customHeight="1">
      <c r="A34" s="36" t="s">
        <v>50</v>
      </c>
      <c r="B34" s="41" t="s">
        <v>51</v>
      </c>
      <c r="C34" s="38">
        <v>102.2</v>
      </c>
      <c r="D34" s="44" t="s">
        <v>52</v>
      </c>
    </row>
    <row r="35" spans="1:4" ht="24" customHeight="1">
      <c r="A35" s="49">
        <v>2012499</v>
      </c>
      <c r="B35" s="49" t="s">
        <v>51</v>
      </c>
      <c r="C35" s="37">
        <v>8</v>
      </c>
      <c r="D35" s="49" t="s">
        <v>53</v>
      </c>
    </row>
    <row r="36" spans="1:4" s="6" customFormat="1" ht="24" customHeight="1">
      <c r="A36" s="34">
        <v>20126</v>
      </c>
      <c r="B36" s="42" t="s">
        <v>54</v>
      </c>
      <c r="C36" s="43">
        <f>SUM(C37:C37)</f>
        <v>0</v>
      </c>
      <c r="D36" s="42"/>
    </row>
    <row r="37" spans="1:4" s="4" customFormat="1" ht="24" customHeight="1">
      <c r="A37" s="36" t="s">
        <v>55</v>
      </c>
      <c r="B37" s="41" t="s">
        <v>56</v>
      </c>
      <c r="C37" s="38"/>
      <c r="D37" s="44"/>
    </row>
    <row r="38" spans="1:4" s="7" customFormat="1" ht="24" customHeight="1">
      <c r="A38" s="50">
        <v>20129</v>
      </c>
      <c r="B38" s="35" t="s">
        <v>57</v>
      </c>
      <c r="C38" s="43">
        <f>SUM(C39:C45)</f>
        <v>344.68999999999994</v>
      </c>
      <c r="D38" s="37"/>
    </row>
    <row r="39" spans="1:4" s="7" customFormat="1" ht="24" customHeight="1">
      <c r="A39" s="48" t="s">
        <v>58</v>
      </c>
      <c r="B39" s="41" t="s">
        <v>21</v>
      </c>
      <c r="C39" s="38">
        <v>15.79</v>
      </c>
      <c r="D39" s="37" t="s">
        <v>59</v>
      </c>
    </row>
    <row r="40" spans="1:4" s="7" customFormat="1" ht="24" customHeight="1">
      <c r="A40" s="48" t="s">
        <v>58</v>
      </c>
      <c r="B40" s="41" t="s">
        <v>21</v>
      </c>
      <c r="C40" s="38">
        <v>16.5</v>
      </c>
      <c r="D40" s="37" t="s">
        <v>60</v>
      </c>
    </row>
    <row r="41" spans="1:4" s="7" customFormat="1" ht="24" customHeight="1">
      <c r="A41" s="48" t="s">
        <v>58</v>
      </c>
      <c r="B41" s="41" t="s">
        <v>21</v>
      </c>
      <c r="C41" s="38">
        <v>19.6</v>
      </c>
      <c r="D41" s="37" t="s">
        <v>61</v>
      </c>
    </row>
    <row r="42" spans="1:4" s="7" customFormat="1" ht="24" customHeight="1">
      <c r="A42" s="48" t="s">
        <v>58</v>
      </c>
      <c r="B42" s="41" t="s">
        <v>21</v>
      </c>
      <c r="C42" s="38">
        <v>20</v>
      </c>
      <c r="D42" s="37" t="s">
        <v>62</v>
      </c>
    </row>
    <row r="43" spans="1:4" s="7" customFormat="1" ht="24" customHeight="1">
      <c r="A43" s="48" t="s">
        <v>63</v>
      </c>
      <c r="B43" s="41" t="s">
        <v>64</v>
      </c>
      <c r="C43" s="38">
        <v>156.7</v>
      </c>
      <c r="D43" s="37" t="s">
        <v>65</v>
      </c>
    </row>
    <row r="44" spans="1:4" s="7" customFormat="1" ht="24" customHeight="1">
      <c r="A44" s="48" t="s">
        <v>63</v>
      </c>
      <c r="B44" s="41" t="s">
        <v>64</v>
      </c>
      <c r="C44" s="38">
        <v>21.6</v>
      </c>
      <c r="D44" s="37" t="s">
        <v>65</v>
      </c>
    </row>
    <row r="45" spans="1:4" s="7" customFormat="1" ht="24" customHeight="1">
      <c r="A45" s="48" t="s">
        <v>63</v>
      </c>
      <c r="B45" s="41" t="s">
        <v>64</v>
      </c>
      <c r="C45" s="38">
        <v>94.5</v>
      </c>
      <c r="D45" s="37" t="s">
        <v>66</v>
      </c>
    </row>
    <row r="46" spans="1:4" s="4" customFormat="1" ht="24" customHeight="1">
      <c r="A46" s="34">
        <v>20132</v>
      </c>
      <c r="B46" s="42" t="s">
        <v>67</v>
      </c>
      <c r="C46" s="43">
        <f aca="true" t="shared" si="0" ref="C46:C50">SUM(C47:C47)</f>
        <v>1.8</v>
      </c>
      <c r="D46" s="44"/>
    </row>
    <row r="47" spans="1:4" s="4" customFormat="1" ht="24" customHeight="1">
      <c r="A47" s="36" t="s">
        <v>68</v>
      </c>
      <c r="B47" s="44" t="s">
        <v>21</v>
      </c>
      <c r="C47" s="38">
        <v>1.8</v>
      </c>
      <c r="D47" s="44" t="s">
        <v>69</v>
      </c>
    </row>
    <row r="48" spans="1:4" s="4" customFormat="1" ht="24" customHeight="1">
      <c r="A48" s="34">
        <v>20136</v>
      </c>
      <c r="B48" s="42" t="s">
        <v>70</v>
      </c>
      <c r="C48" s="43">
        <f t="shared" si="0"/>
        <v>7</v>
      </c>
      <c r="D48" s="44"/>
    </row>
    <row r="49" spans="1:4" s="4" customFormat="1" ht="24" customHeight="1">
      <c r="A49" s="36" t="s">
        <v>71</v>
      </c>
      <c r="B49" s="44" t="s">
        <v>21</v>
      </c>
      <c r="C49" s="38">
        <v>7</v>
      </c>
      <c r="D49" s="37" t="s">
        <v>72</v>
      </c>
    </row>
    <row r="50" spans="1:4" s="6" customFormat="1" ht="24" customHeight="1">
      <c r="A50" s="51">
        <v>20199</v>
      </c>
      <c r="B50" s="52" t="s">
        <v>73</v>
      </c>
      <c r="C50" s="53">
        <f t="shared" si="0"/>
        <v>300</v>
      </c>
      <c r="D50" s="52"/>
    </row>
    <row r="51" spans="1:4" s="1" customFormat="1" ht="24" customHeight="1">
      <c r="A51" s="54" t="s">
        <v>74</v>
      </c>
      <c r="B51" s="55" t="s">
        <v>75</v>
      </c>
      <c r="C51" s="38">
        <v>300</v>
      </c>
      <c r="D51" s="44" t="s">
        <v>76</v>
      </c>
    </row>
    <row r="52" spans="1:256" s="8" customFormat="1" ht="24" customHeight="1">
      <c r="A52" s="30">
        <v>204</v>
      </c>
      <c r="B52" s="31" t="s">
        <v>77</v>
      </c>
      <c r="C52" s="32">
        <f>C53+C55+C57+C59+C61+C68</f>
        <v>-2770.4</v>
      </c>
      <c r="D52" s="30"/>
      <c r="E52" s="56"/>
      <c r="F52" s="57"/>
      <c r="G52" s="58"/>
      <c r="H52" s="56"/>
      <c r="I52" s="57"/>
      <c r="J52" s="58"/>
      <c r="K52" s="56"/>
      <c r="L52" s="57"/>
      <c r="M52" s="58"/>
      <c r="N52" s="56"/>
      <c r="O52" s="57"/>
      <c r="P52" s="58"/>
      <c r="Q52" s="56"/>
      <c r="R52" s="57"/>
      <c r="S52" s="58"/>
      <c r="T52" s="56"/>
      <c r="U52" s="57"/>
      <c r="V52" s="58"/>
      <c r="W52" s="56"/>
      <c r="X52" s="57"/>
      <c r="Y52" s="58"/>
      <c r="Z52" s="56"/>
      <c r="AA52" s="57"/>
      <c r="AB52" s="58"/>
      <c r="AC52" s="56"/>
      <c r="AD52" s="57"/>
      <c r="AE52" s="58"/>
      <c r="AF52" s="56"/>
      <c r="AG52" s="57"/>
      <c r="AH52" s="58"/>
      <c r="AI52" s="56"/>
      <c r="AJ52" s="57"/>
      <c r="AK52" s="58"/>
      <c r="AL52" s="56"/>
      <c r="AM52" s="57"/>
      <c r="AN52" s="58"/>
      <c r="AO52" s="56"/>
      <c r="AP52" s="57"/>
      <c r="AQ52" s="58"/>
      <c r="AR52" s="56"/>
      <c r="AS52" s="57"/>
      <c r="AT52" s="58"/>
      <c r="AU52" s="56"/>
      <c r="AV52" s="57"/>
      <c r="AW52" s="58"/>
      <c r="AX52" s="56"/>
      <c r="AY52" s="57"/>
      <c r="AZ52" s="58"/>
      <c r="BA52" s="56"/>
      <c r="BB52" s="57"/>
      <c r="BC52" s="58"/>
      <c r="BD52" s="56"/>
      <c r="BE52" s="57"/>
      <c r="BF52" s="58"/>
      <c r="BG52" s="56"/>
      <c r="BH52" s="57"/>
      <c r="BI52" s="58"/>
      <c r="BJ52" s="56"/>
      <c r="BK52" s="57"/>
      <c r="BL52" s="58"/>
      <c r="BM52" s="56"/>
      <c r="BN52" s="57"/>
      <c r="BO52" s="58"/>
      <c r="BP52" s="56"/>
      <c r="BQ52" s="57"/>
      <c r="BR52" s="58"/>
      <c r="BS52" s="56"/>
      <c r="BT52" s="57"/>
      <c r="BU52" s="58"/>
      <c r="BV52" s="56"/>
      <c r="BW52" s="57"/>
      <c r="BX52" s="58"/>
      <c r="BY52" s="56"/>
      <c r="BZ52" s="57"/>
      <c r="CA52" s="58"/>
      <c r="CB52" s="56"/>
      <c r="CC52" s="57"/>
      <c r="CD52" s="58"/>
      <c r="CE52" s="56"/>
      <c r="CF52" s="57"/>
      <c r="CG52" s="58"/>
      <c r="CH52" s="56"/>
      <c r="CI52" s="57"/>
      <c r="CJ52" s="58"/>
      <c r="CK52" s="56"/>
      <c r="CL52" s="57"/>
      <c r="CM52" s="58"/>
      <c r="CN52" s="56"/>
      <c r="CO52" s="57"/>
      <c r="CP52" s="58"/>
      <c r="CQ52" s="56"/>
      <c r="CR52" s="57"/>
      <c r="CS52" s="58"/>
      <c r="CT52" s="56"/>
      <c r="CU52" s="57"/>
      <c r="CV52" s="58"/>
      <c r="CW52" s="56"/>
      <c r="CX52" s="57"/>
      <c r="CY52" s="58"/>
      <c r="CZ52" s="56"/>
      <c r="DA52" s="57"/>
      <c r="DB52" s="58"/>
      <c r="DC52" s="56"/>
      <c r="DD52" s="57"/>
      <c r="DE52" s="58"/>
      <c r="DF52" s="56"/>
      <c r="DG52" s="57"/>
      <c r="DH52" s="58"/>
      <c r="DI52" s="56"/>
      <c r="DJ52" s="57"/>
      <c r="DK52" s="58"/>
      <c r="DL52" s="56"/>
      <c r="DM52" s="57"/>
      <c r="DN52" s="58"/>
      <c r="DO52" s="56"/>
      <c r="DP52" s="57"/>
      <c r="DQ52" s="58"/>
      <c r="DR52" s="56"/>
      <c r="DS52" s="57"/>
      <c r="DT52" s="58"/>
      <c r="DU52" s="56"/>
      <c r="DV52" s="57"/>
      <c r="DW52" s="58"/>
      <c r="DX52" s="56"/>
      <c r="DY52" s="57"/>
      <c r="DZ52" s="58"/>
      <c r="EA52" s="56"/>
      <c r="EB52" s="57"/>
      <c r="EC52" s="58"/>
      <c r="ED52" s="56"/>
      <c r="EE52" s="57"/>
      <c r="EF52" s="58"/>
      <c r="EG52" s="56"/>
      <c r="EH52" s="57"/>
      <c r="EI52" s="58"/>
      <c r="EJ52" s="56"/>
      <c r="EK52" s="57"/>
      <c r="EL52" s="58"/>
      <c r="EM52" s="56"/>
      <c r="EN52" s="57"/>
      <c r="EO52" s="58"/>
      <c r="EP52" s="56"/>
      <c r="EQ52" s="57"/>
      <c r="ER52" s="58"/>
      <c r="ES52" s="56"/>
      <c r="ET52" s="57"/>
      <c r="EU52" s="58"/>
      <c r="EV52" s="56"/>
      <c r="EW52" s="57"/>
      <c r="EX52" s="58"/>
      <c r="EY52" s="56"/>
      <c r="EZ52" s="57"/>
      <c r="FA52" s="58"/>
      <c r="FB52" s="56"/>
      <c r="FC52" s="57"/>
      <c r="FD52" s="58"/>
      <c r="FE52" s="56"/>
      <c r="FF52" s="57"/>
      <c r="FG52" s="58"/>
      <c r="FH52" s="56"/>
      <c r="FI52" s="57"/>
      <c r="FJ52" s="58"/>
      <c r="FK52" s="56"/>
      <c r="FL52" s="57"/>
      <c r="FM52" s="58"/>
      <c r="FN52" s="56"/>
      <c r="FO52" s="57"/>
      <c r="FP52" s="58"/>
      <c r="FQ52" s="56"/>
      <c r="FR52" s="57"/>
      <c r="FS52" s="58"/>
      <c r="FT52" s="56"/>
      <c r="FU52" s="57"/>
      <c r="FV52" s="58"/>
      <c r="FW52" s="56"/>
      <c r="FX52" s="57"/>
      <c r="FY52" s="58"/>
      <c r="FZ52" s="56"/>
      <c r="GA52" s="57"/>
      <c r="GB52" s="58"/>
      <c r="GC52" s="56"/>
      <c r="GD52" s="57"/>
      <c r="GE52" s="58"/>
      <c r="GF52" s="56"/>
      <c r="GG52" s="57"/>
      <c r="GH52" s="58"/>
      <c r="GI52" s="56"/>
      <c r="GJ52" s="57"/>
      <c r="GK52" s="58"/>
      <c r="GL52" s="56"/>
      <c r="GM52" s="57"/>
      <c r="GN52" s="58"/>
      <c r="GO52" s="56"/>
      <c r="GP52" s="57"/>
      <c r="GQ52" s="58"/>
      <c r="GR52" s="56"/>
      <c r="GS52" s="57"/>
      <c r="GT52" s="58"/>
      <c r="GU52" s="56"/>
      <c r="GV52" s="57"/>
      <c r="GW52" s="58"/>
      <c r="GX52" s="56"/>
      <c r="GY52" s="57"/>
      <c r="GZ52" s="58"/>
      <c r="HA52" s="56"/>
      <c r="HB52" s="57"/>
      <c r="HC52" s="58"/>
      <c r="HD52" s="56"/>
      <c r="HE52" s="57"/>
      <c r="HF52" s="58"/>
      <c r="HG52" s="56"/>
      <c r="HH52" s="57"/>
      <c r="HI52" s="58"/>
      <c r="HJ52" s="56"/>
      <c r="HK52" s="57"/>
      <c r="HL52" s="58"/>
      <c r="HM52" s="56"/>
      <c r="HN52" s="57"/>
      <c r="HO52" s="58"/>
      <c r="HP52" s="56"/>
      <c r="HQ52" s="57"/>
      <c r="HR52" s="58"/>
      <c r="HS52" s="56"/>
      <c r="HT52" s="57"/>
      <c r="HU52" s="58"/>
      <c r="HV52" s="56"/>
      <c r="HW52" s="57"/>
      <c r="HX52" s="58"/>
      <c r="HY52" s="56"/>
      <c r="HZ52" s="57"/>
      <c r="IA52" s="58"/>
      <c r="IB52" s="56"/>
      <c r="IC52" s="57"/>
      <c r="ID52" s="58"/>
      <c r="IE52" s="56"/>
      <c r="IF52" s="57"/>
      <c r="IG52" s="58"/>
      <c r="IH52" s="56"/>
      <c r="II52" s="57"/>
      <c r="IJ52" s="58"/>
      <c r="IK52" s="56"/>
      <c r="IL52" s="57"/>
      <c r="IM52" s="58"/>
      <c r="IN52" s="56"/>
      <c r="IO52" s="57"/>
      <c r="IP52" s="58"/>
      <c r="IQ52" s="56"/>
      <c r="IR52" s="57"/>
      <c r="IS52" s="58"/>
      <c r="IT52" s="56"/>
      <c r="IU52" s="57"/>
      <c r="IV52" s="58"/>
    </row>
    <row r="53" spans="1:4" s="4" customFormat="1" ht="24" customHeight="1">
      <c r="A53" s="34" t="s">
        <v>78</v>
      </c>
      <c r="B53" s="42" t="s">
        <v>79</v>
      </c>
      <c r="C53" s="43">
        <f aca="true" t="shared" si="1" ref="C53:C57">SUM(C54:C54)</f>
        <v>0</v>
      </c>
      <c r="D53" s="44"/>
    </row>
    <row r="54" spans="1:4" s="4" customFormat="1" ht="24" customHeight="1">
      <c r="A54" s="59" t="s">
        <v>80</v>
      </c>
      <c r="B54" s="60" t="s">
        <v>81</v>
      </c>
      <c r="C54" s="61"/>
      <c r="D54" s="62"/>
    </row>
    <row r="55" spans="1:4" s="4" customFormat="1" ht="24" customHeight="1">
      <c r="A55" s="34" t="s">
        <v>82</v>
      </c>
      <c r="B55" s="42" t="s">
        <v>83</v>
      </c>
      <c r="C55" s="43">
        <f t="shared" si="1"/>
        <v>126</v>
      </c>
      <c r="D55" s="44"/>
    </row>
    <row r="56" spans="1:4" s="7" customFormat="1" ht="24" customHeight="1">
      <c r="A56" s="48" t="s">
        <v>84</v>
      </c>
      <c r="B56" s="41" t="s">
        <v>85</v>
      </c>
      <c r="C56" s="38">
        <v>126</v>
      </c>
      <c r="D56" s="37" t="s">
        <v>86</v>
      </c>
    </row>
    <row r="57" spans="1:4" s="7" customFormat="1" ht="24" customHeight="1">
      <c r="A57" s="34" t="s">
        <v>87</v>
      </c>
      <c r="B57" s="42" t="s">
        <v>88</v>
      </c>
      <c r="C57" s="43">
        <f t="shared" si="1"/>
        <v>-1260</v>
      </c>
      <c r="D57" s="37"/>
    </row>
    <row r="58" spans="1:4" s="7" customFormat="1" ht="24" customHeight="1">
      <c r="A58" s="48" t="s">
        <v>89</v>
      </c>
      <c r="B58" s="41" t="s">
        <v>11</v>
      </c>
      <c r="C58" s="38">
        <v>-1260</v>
      </c>
      <c r="D58" s="37" t="s">
        <v>90</v>
      </c>
    </row>
    <row r="59" spans="1:3" s="7" customFormat="1" ht="24" customHeight="1">
      <c r="A59" s="34" t="s">
        <v>91</v>
      </c>
      <c r="B59" s="42" t="s">
        <v>92</v>
      </c>
      <c r="C59" s="43">
        <f>SUM(C60:C60)</f>
        <v>-1868</v>
      </c>
    </row>
    <row r="60" spans="1:4" s="7" customFormat="1" ht="24" customHeight="1">
      <c r="A60" s="48" t="s">
        <v>93</v>
      </c>
      <c r="B60" s="41" t="s">
        <v>11</v>
      </c>
      <c r="C60" s="38">
        <v>-1868</v>
      </c>
      <c r="D60" s="37" t="s">
        <v>90</v>
      </c>
    </row>
    <row r="61" spans="1:4" s="6" customFormat="1" ht="24" customHeight="1">
      <c r="A61" s="34">
        <v>20406</v>
      </c>
      <c r="B61" s="42" t="s">
        <v>94</v>
      </c>
      <c r="C61" s="43">
        <f>SUM(C62:C67)</f>
        <v>221.6</v>
      </c>
      <c r="D61" s="42"/>
    </row>
    <row r="62" spans="1:4" s="4" customFormat="1" ht="24" customHeight="1">
      <c r="A62" s="36" t="s">
        <v>95</v>
      </c>
      <c r="B62" s="44" t="s">
        <v>21</v>
      </c>
      <c r="C62" s="38">
        <v>28.4</v>
      </c>
      <c r="D62" s="44" t="s">
        <v>96</v>
      </c>
    </row>
    <row r="63" spans="1:4" s="4" customFormat="1" ht="24" customHeight="1">
      <c r="A63" s="36" t="s">
        <v>95</v>
      </c>
      <c r="B63" s="44" t="s">
        <v>21</v>
      </c>
      <c r="C63" s="38">
        <v>73.2</v>
      </c>
      <c r="D63" s="44" t="s">
        <v>97</v>
      </c>
    </row>
    <row r="64" spans="1:4" s="4" customFormat="1" ht="24" customHeight="1">
      <c r="A64" s="36" t="s">
        <v>98</v>
      </c>
      <c r="B64" s="44" t="s">
        <v>99</v>
      </c>
      <c r="C64" s="38">
        <v>25</v>
      </c>
      <c r="D64" s="44" t="s">
        <v>100</v>
      </c>
    </row>
    <row r="65" spans="1:4" s="4" customFormat="1" ht="24" customHeight="1">
      <c r="A65" s="36" t="s">
        <v>98</v>
      </c>
      <c r="B65" s="44" t="s">
        <v>99</v>
      </c>
      <c r="C65" s="38">
        <v>24</v>
      </c>
      <c r="D65" s="44" t="s">
        <v>101</v>
      </c>
    </row>
    <row r="66" spans="1:4" s="4" customFormat="1" ht="24" customHeight="1">
      <c r="A66" s="36" t="s">
        <v>102</v>
      </c>
      <c r="B66" s="44" t="s">
        <v>103</v>
      </c>
      <c r="C66" s="38">
        <v>35</v>
      </c>
      <c r="D66" s="44" t="s">
        <v>104</v>
      </c>
    </row>
    <row r="67" spans="1:4" s="4" customFormat="1" ht="24" customHeight="1">
      <c r="A67" s="36" t="s">
        <v>102</v>
      </c>
      <c r="B67" s="44" t="s">
        <v>103</v>
      </c>
      <c r="C67" s="38">
        <v>36</v>
      </c>
      <c r="D67" s="44" t="s">
        <v>105</v>
      </c>
    </row>
    <row r="68" spans="1:4" s="6" customFormat="1" ht="24" customHeight="1">
      <c r="A68" s="34" t="s">
        <v>106</v>
      </c>
      <c r="B68" s="42" t="s">
        <v>107</v>
      </c>
      <c r="C68" s="43">
        <f>SUM(C69:C69)</f>
        <v>10</v>
      </c>
      <c r="D68" s="42"/>
    </row>
    <row r="69" spans="1:240" s="9" customFormat="1" ht="24" customHeight="1">
      <c r="A69" s="36" t="s">
        <v>108</v>
      </c>
      <c r="B69" s="44" t="s">
        <v>107</v>
      </c>
      <c r="C69" s="38">
        <v>10</v>
      </c>
      <c r="D69" s="44" t="s">
        <v>109</v>
      </c>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row>
    <row r="70" spans="1:256" s="8" customFormat="1" ht="24" customHeight="1">
      <c r="A70" s="30">
        <v>205</v>
      </c>
      <c r="B70" s="31" t="s">
        <v>110</v>
      </c>
      <c r="C70" s="32">
        <f>SUM(C71+C107)</f>
        <v>25706.97</v>
      </c>
      <c r="D70" s="30"/>
      <c r="E70" s="56"/>
      <c r="F70" s="57"/>
      <c r="G70" s="58"/>
      <c r="H70" s="56"/>
      <c r="I70" s="57"/>
      <c r="J70" s="58"/>
      <c r="K70" s="56"/>
      <c r="L70" s="57"/>
      <c r="M70" s="58"/>
      <c r="N70" s="56"/>
      <c r="O70" s="57"/>
      <c r="P70" s="58"/>
      <c r="Q70" s="56"/>
      <c r="R70" s="57"/>
      <c r="S70" s="58"/>
      <c r="T70" s="56"/>
      <c r="U70" s="57"/>
      <c r="V70" s="58"/>
      <c r="W70" s="56"/>
      <c r="X70" s="57"/>
      <c r="Y70" s="58"/>
      <c r="Z70" s="56"/>
      <c r="AA70" s="57"/>
      <c r="AB70" s="58"/>
      <c r="AC70" s="56"/>
      <c r="AD70" s="57"/>
      <c r="AE70" s="58"/>
      <c r="AF70" s="56"/>
      <c r="AG70" s="57"/>
      <c r="AH70" s="58"/>
      <c r="AI70" s="56"/>
      <c r="AJ70" s="57"/>
      <c r="AK70" s="58"/>
      <c r="AL70" s="56"/>
      <c r="AM70" s="57"/>
      <c r="AN70" s="58"/>
      <c r="AO70" s="56"/>
      <c r="AP70" s="57"/>
      <c r="AQ70" s="58"/>
      <c r="AR70" s="56"/>
      <c r="AS70" s="57"/>
      <c r="AT70" s="58"/>
      <c r="AU70" s="56"/>
      <c r="AV70" s="57"/>
      <c r="AW70" s="58"/>
      <c r="AX70" s="56"/>
      <c r="AY70" s="57"/>
      <c r="AZ70" s="58"/>
      <c r="BA70" s="56"/>
      <c r="BB70" s="57"/>
      <c r="BC70" s="58"/>
      <c r="BD70" s="56"/>
      <c r="BE70" s="57"/>
      <c r="BF70" s="58"/>
      <c r="BG70" s="56"/>
      <c r="BH70" s="57"/>
      <c r="BI70" s="58"/>
      <c r="BJ70" s="56"/>
      <c r="BK70" s="57"/>
      <c r="BL70" s="58"/>
      <c r="BM70" s="56"/>
      <c r="BN70" s="57"/>
      <c r="BO70" s="58"/>
      <c r="BP70" s="56"/>
      <c r="BQ70" s="57"/>
      <c r="BR70" s="58"/>
      <c r="BS70" s="56"/>
      <c r="BT70" s="57"/>
      <c r="BU70" s="58"/>
      <c r="BV70" s="56"/>
      <c r="BW70" s="57"/>
      <c r="BX70" s="58"/>
      <c r="BY70" s="56"/>
      <c r="BZ70" s="57"/>
      <c r="CA70" s="58"/>
      <c r="CB70" s="56"/>
      <c r="CC70" s="57"/>
      <c r="CD70" s="58"/>
      <c r="CE70" s="56"/>
      <c r="CF70" s="57"/>
      <c r="CG70" s="58"/>
      <c r="CH70" s="56"/>
      <c r="CI70" s="57"/>
      <c r="CJ70" s="58"/>
      <c r="CK70" s="56"/>
      <c r="CL70" s="57"/>
      <c r="CM70" s="58"/>
      <c r="CN70" s="56"/>
      <c r="CO70" s="57"/>
      <c r="CP70" s="58"/>
      <c r="CQ70" s="56"/>
      <c r="CR70" s="57"/>
      <c r="CS70" s="58"/>
      <c r="CT70" s="56"/>
      <c r="CU70" s="57"/>
      <c r="CV70" s="58"/>
      <c r="CW70" s="56"/>
      <c r="CX70" s="57"/>
      <c r="CY70" s="58"/>
      <c r="CZ70" s="56"/>
      <c r="DA70" s="57"/>
      <c r="DB70" s="58"/>
      <c r="DC70" s="56"/>
      <c r="DD70" s="57"/>
      <c r="DE70" s="58"/>
      <c r="DF70" s="56"/>
      <c r="DG70" s="57"/>
      <c r="DH70" s="58"/>
      <c r="DI70" s="56"/>
      <c r="DJ70" s="57"/>
      <c r="DK70" s="58"/>
      <c r="DL70" s="56"/>
      <c r="DM70" s="57"/>
      <c r="DN70" s="58"/>
      <c r="DO70" s="56"/>
      <c r="DP70" s="57"/>
      <c r="DQ70" s="58"/>
      <c r="DR70" s="56"/>
      <c r="DS70" s="57"/>
      <c r="DT70" s="58"/>
      <c r="DU70" s="56"/>
      <c r="DV70" s="57"/>
      <c r="DW70" s="58"/>
      <c r="DX70" s="56"/>
      <c r="DY70" s="57"/>
      <c r="DZ70" s="58"/>
      <c r="EA70" s="56"/>
      <c r="EB70" s="57"/>
      <c r="EC70" s="58"/>
      <c r="ED70" s="56"/>
      <c r="EE70" s="57"/>
      <c r="EF70" s="58"/>
      <c r="EG70" s="56"/>
      <c r="EH70" s="57"/>
      <c r="EI70" s="58"/>
      <c r="EJ70" s="56"/>
      <c r="EK70" s="57"/>
      <c r="EL70" s="58"/>
      <c r="EM70" s="56"/>
      <c r="EN70" s="57"/>
      <c r="EO70" s="58"/>
      <c r="EP70" s="56"/>
      <c r="EQ70" s="57"/>
      <c r="ER70" s="58"/>
      <c r="ES70" s="56"/>
      <c r="ET70" s="57"/>
      <c r="EU70" s="58"/>
      <c r="EV70" s="56"/>
      <c r="EW70" s="57"/>
      <c r="EX70" s="58"/>
      <c r="EY70" s="56"/>
      <c r="EZ70" s="57"/>
      <c r="FA70" s="58"/>
      <c r="FB70" s="56"/>
      <c r="FC70" s="57"/>
      <c r="FD70" s="58"/>
      <c r="FE70" s="56"/>
      <c r="FF70" s="57"/>
      <c r="FG70" s="58"/>
      <c r="FH70" s="56"/>
      <c r="FI70" s="57"/>
      <c r="FJ70" s="58"/>
      <c r="FK70" s="56"/>
      <c r="FL70" s="57"/>
      <c r="FM70" s="58"/>
      <c r="FN70" s="56"/>
      <c r="FO70" s="57"/>
      <c r="FP70" s="58"/>
      <c r="FQ70" s="56"/>
      <c r="FR70" s="57"/>
      <c r="FS70" s="58"/>
      <c r="FT70" s="56"/>
      <c r="FU70" s="57"/>
      <c r="FV70" s="58"/>
      <c r="FW70" s="56"/>
      <c r="FX70" s="57"/>
      <c r="FY70" s="58"/>
      <c r="FZ70" s="56"/>
      <c r="GA70" s="57"/>
      <c r="GB70" s="58"/>
      <c r="GC70" s="56"/>
      <c r="GD70" s="57"/>
      <c r="GE70" s="58"/>
      <c r="GF70" s="56"/>
      <c r="GG70" s="57"/>
      <c r="GH70" s="58"/>
      <c r="GI70" s="56"/>
      <c r="GJ70" s="57"/>
      <c r="GK70" s="58"/>
      <c r="GL70" s="56"/>
      <c r="GM70" s="57"/>
      <c r="GN70" s="58"/>
      <c r="GO70" s="56"/>
      <c r="GP70" s="57"/>
      <c r="GQ70" s="58"/>
      <c r="GR70" s="56"/>
      <c r="GS70" s="57"/>
      <c r="GT70" s="58"/>
      <c r="GU70" s="56"/>
      <c r="GV70" s="57"/>
      <c r="GW70" s="58"/>
      <c r="GX70" s="56"/>
      <c r="GY70" s="57"/>
      <c r="GZ70" s="58"/>
      <c r="HA70" s="56"/>
      <c r="HB70" s="57"/>
      <c r="HC70" s="58"/>
      <c r="HD70" s="56"/>
      <c r="HE70" s="57"/>
      <c r="HF70" s="58"/>
      <c r="HG70" s="56"/>
      <c r="HH70" s="57"/>
      <c r="HI70" s="58"/>
      <c r="HJ70" s="56"/>
      <c r="HK70" s="57"/>
      <c r="HL70" s="58"/>
      <c r="HM70" s="56"/>
      <c r="HN70" s="57"/>
      <c r="HO70" s="58"/>
      <c r="HP70" s="56"/>
      <c r="HQ70" s="57"/>
      <c r="HR70" s="58"/>
      <c r="HS70" s="56"/>
      <c r="HT70" s="57"/>
      <c r="HU70" s="58"/>
      <c r="HV70" s="56"/>
      <c r="HW70" s="57"/>
      <c r="HX70" s="58"/>
      <c r="HY70" s="56"/>
      <c r="HZ70" s="57"/>
      <c r="IA70" s="58"/>
      <c r="IB70" s="56"/>
      <c r="IC70" s="57"/>
      <c r="ID70" s="58"/>
      <c r="IE70" s="56"/>
      <c r="IF70" s="57"/>
      <c r="IG70" s="58"/>
      <c r="IH70" s="56"/>
      <c r="II70" s="57"/>
      <c r="IJ70" s="58"/>
      <c r="IK70" s="56"/>
      <c r="IL70" s="57"/>
      <c r="IM70" s="58"/>
      <c r="IN70" s="56"/>
      <c r="IO70" s="57"/>
      <c r="IP70" s="58"/>
      <c r="IQ70" s="56"/>
      <c r="IR70" s="57"/>
      <c r="IS70" s="58"/>
      <c r="IT70" s="56"/>
      <c r="IU70" s="57"/>
      <c r="IV70" s="58"/>
    </row>
    <row r="71" spans="1:4" s="6" customFormat="1" ht="24" customHeight="1">
      <c r="A71" s="34">
        <v>20502</v>
      </c>
      <c r="B71" s="42" t="s">
        <v>111</v>
      </c>
      <c r="C71" s="43">
        <f>SUM(C72:C106)</f>
        <v>25666.97</v>
      </c>
      <c r="D71" s="42"/>
    </row>
    <row r="72" spans="1:4" s="4" customFormat="1" ht="24" customHeight="1">
      <c r="A72" s="36" t="s">
        <v>112</v>
      </c>
      <c r="B72" s="44" t="s">
        <v>113</v>
      </c>
      <c r="C72" s="38">
        <v>1165.16</v>
      </c>
      <c r="D72" s="44" t="s">
        <v>114</v>
      </c>
    </row>
    <row r="73" spans="1:4" s="4" customFormat="1" ht="24" customHeight="1">
      <c r="A73" s="36" t="s">
        <v>112</v>
      </c>
      <c r="B73" s="44" t="s">
        <v>113</v>
      </c>
      <c r="C73" s="38">
        <v>66</v>
      </c>
      <c r="D73" s="44" t="s">
        <v>115</v>
      </c>
    </row>
    <row r="74" spans="1:4" s="4" customFormat="1" ht="24" customHeight="1">
      <c r="A74" s="36" t="s">
        <v>112</v>
      </c>
      <c r="B74" s="44" t="s">
        <v>113</v>
      </c>
      <c r="C74" s="38">
        <v>407.39</v>
      </c>
      <c r="D74" s="44" t="s">
        <v>116</v>
      </c>
    </row>
    <row r="75" spans="1:4" s="4" customFormat="1" ht="24" customHeight="1">
      <c r="A75" s="36" t="s">
        <v>112</v>
      </c>
      <c r="B75" s="44" t="s">
        <v>113</v>
      </c>
      <c r="C75" s="38">
        <v>452.88</v>
      </c>
      <c r="D75" s="44" t="s">
        <v>117</v>
      </c>
    </row>
    <row r="76" spans="1:4" s="7" customFormat="1" ht="36" customHeight="1">
      <c r="A76" s="48" t="s">
        <v>112</v>
      </c>
      <c r="B76" s="37" t="s">
        <v>113</v>
      </c>
      <c r="C76" s="38">
        <v>111.1</v>
      </c>
      <c r="D76" s="37" t="s">
        <v>118</v>
      </c>
    </row>
    <row r="77" spans="1:4" s="7" customFormat="1" ht="24" customHeight="1">
      <c r="A77" s="48" t="s">
        <v>112</v>
      </c>
      <c r="B77" s="37" t="s">
        <v>113</v>
      </c>
      <c r="C77" s="38">
        <v>135.03</v>
      </c>
      <c r="D77" s="37" t="s">
        <v>119</v>
      </c>
    </row>
    <row r="78" spans="1:4" s="4" customFormat="1" ht="24" customHeight="1">
      <c r="A78" s="36" t="s">
        <v>120</v>
      </c>
      <c r="B78" s="44" t="s">
        <v>121</v>
      </c>
      <c r="C78" s="38">
        <v>1500</v>
      </c>
      <c r="D78" s="44" t="s">
        <v>122</v>
      </c>
    </row>
    <row r="79" spans="1:4" s="7" customFormat="1" ht="24" customHeight="1">
      <c r="A79" s="48" t="s">
        <v>123</v>
      </c>
      <c r="B79" s="37" t="s">
        <v>124</v>
      </c>
      <c r="C79" s="38">
        <v>4700</v>
      </c>
      <c r="D79" s="37" t="s">
        <v>125</v>
      </c>
    </row>
    <row r="80" spans="1:4" s="7" customFormat="1" ht="24" customHeight="1">
      <c r="A80" s="48" t="s">
        <v>120</v>
      </c>
      <c r="B80" s="37" t="s">
        <v>121</v>
      </c>
      <c r="C80" s="38">
        <v>640</v>
      </c>
      <c r="D80" s="37" t="s">
        <v>126</v>
      </c>
    </row>
    <row r="81" spans="1:4" s="7" customFormat="1" ht="24" customHeight="1">
      <c r="A81" s="48" t="s">
        <v>120</v>
      </c>
      <c r="B81" s="37" t="s">
        <v>121</v>
      </c>
      <c r="C81" s="38">
        <v>80</v>
      </c>
      <c r="D81" s="37" t="s">
        <v>127</v>
      </c>
    </row>
    <row r="82" spans="1:4" s="7" customFormat="1" ht="24" customHeight="1">
      <c r="A82" s="48" t="s">
        <v>120</v>
      </c>
      <c r="B82" s="37" t="s">
        <v>121</v>
      </c>
      <c r="C82" s="38">
        <v>1457</v>
      </c>
      <c r="D82" s="37" t="s">
        <v>128</v>
      </c>
    </row>
    <row r="83" spans="1:4" s="7" customFormat="1" ht="24" customHeight="1">
      <c r="A83" s="48" t="s">
        <v>123</v>
      </c>
      <c r="B83" s="37" t="s">
        <v>129</v>
      </c>
      <c r="C83" s="38">
        <v>328</v>
      </c>
      <c r="D83" s="37" t="s">
        <v>128</v>
      </c>
    </row>
    <row r="84" spans="1:4" s="7" customFormat="1" ht="24" customHeight="1">
      <c r="A84" s="48" t="s">
        <v>130</v>
      </c>
      <c r="B84" s="37" t="s">
        <v>131</v>
      </c>
      <c r="C84" s="38">
        <f>11+11+11+11+11</f>
        <v>55</v>
      </c>
      <c r="D84" s="37" t="s">
        <v>132</v>
      </c>
    </row>
    <row r="85" spans="1:4" s="7" customFormat="1" ht="24" customHeight="1">
      <c r="A85" s="48" t="s">
        <v>130</v>
      </c>
      <c r="B85" s="37" t="s">
        <v>131</v>
      </c>
      <c r="C85" s="38">
        <v>190</v>
      </c>
      <c r="D85" s="37" t="s">
        <v>133</v>
      </c>
    </row>
    <row r="86" spans="1:4" s="7" customFormat="1" ht="24" customHeight="1">
      <c r="A86" s="48" t="s">
        <v>130</v>
      </c>
      <c r="B86" s="37" t="s">
        <v>131</v>
      </c>
      <c r="C86" s="38">
        <v>3824</v>
      </c>
      <c r="D86" s="37" t="s">
        <v>134</v>
      </c>
    </row>
    <row r="87" spans="1:4" s="7" customFormat="1" ht="24" customHeight="1">
      <c r="A87" s="48" t="s">
        <v>130</v>
      </c>
      <c r="B87" s="37" t="s">
        <v>131</v>
      </c>
      <c r="C87" s="38">
        <v>1924.14</v>
      </c>
      <c r="D87" s="37" t="s">
        <v>134</v>
      </c>
    </row>
    <row r="88" spans="1:4" s="7" customFormat="1" ht="24" customHeight="1">
      <c r="A88" s="48" t="s">
        <v>123</v>
      </c>
      <c r="B88" s="37" t="s">
        <v>135</v>
      </c>
      <c r="C88" s="38">
        <v>798</v>
      </c>
      <c r="D88" s="37" t="s">
        <v>136</v>
      </c>
    </row>
    <row r="89" spans="1:4" s="7" customFormat="1" ht="24" customHeight="1">
      <c r="A89" s="48" t="s">
        <v>123</v>
      </c>
      <c r="B89" s="37" t="s">
        <v>135</v>
      </c>
      <c r="C89" s="38">
        <v>223.76</v>
      </c>
      <c r="D89" s="37" t="s">
        <v>137</v>
      </c>
    </row>
    <row r="90" spans="1:4" s="7" customFormat="1" ht="24" customHeight="1">
      <c r="A90" s="48" t="s">
        <v>123</v>
      </c>
      <c r="B90" s="37" t="s">
        <v>135</v>
      </c>
      <c r="C90" s="38">
        <v>1561</v>
      </c>
      <c r="D90" s="37" t="s">
        <v>138</v>
      </c>
    </row>
    <row r="91" spans="1:4" s="7" customFormat="1" ht="24" customHeight="1">
      <c r="A91" s="48" t="s">
        <v>123</v>
      </c>
      <c r="B91" s="37" t="s">
        <v>135</v>
      </c>
      <c r="C91" s="38">
        <v>861.75</v>
      </c>
      <c r="D91" s="37" t="s">
        <v>139</v>
      </c>
    </row>
    <row r="92" spans="1:4" s="7" customFormat="1" ht="24" customHeight="1">
      <c r="A92" s="48" t="s">
        <v>120</v>
      </c>
      <c r="B92" s="37" t="s">
        <v>121</v>
      </c>
      <c r="C92" s="38">
        <v>138.84</v>
      </c>
      <c r="D92" s="37" t="s">
        <v>140</v>
      </c>
    </row>
    <row r="93" spans="1:4" s="7" customFormat="1" ht="24" customHeight="1">
      <c r="A93" s="48" t="s">
        <v>120</v>
      </c>
      <c r="B93" s="37" t="s">
        <v>121</v>
      </c>
      <c r="C93" s="38">
        <v>200</v>
      </c>
      <c r="D93" s="37" t="s">
        <v>141</v>
      </c>
    </row>
    <row r="94" spans="1:4" s="7" customFormat="1" ht="24" customHeight="1">
      <c r="A94" s="48" t="s">
        <v>120</v>
      </c>
      <c r="B94" s="37" t="s">
        <v>121</v>
      </c>
      <c r="C94" s="38">
        <v>1687</v>
      </c>
      <c r="D94" s="37" t="s">
        <v>142</v>
      </c>
    </row>
    <row r="95" spans="1:4" s="7" customFormat="1" ht="24" customHeight="1">
      <c r="A95" s="48" t="s">
        <v>120</v>
      </c>
      <c r="B95" s="37" t="s">
        <v>121</v>
      </c>
      <c r="C95" s="38">
        <v>188</v>
      </c>
      <c r="D95" s="37" t="s">
        <v>142</v>
      </c>
    </row>
    <row r="96" spans="1:4" s="7" customFormat="1" ht="24" customHeight="1">
      <c r="A96" s="48" t="s">
        <v>120</v>
      </c>
      <c r="B96" s="37" t="s">
        <v>121</v>
      </c>
      <c r="C96" s="38">
        <v>110</v>
      </c>
      <c r="D96" s="37" t="s">
        <v>143</v>
      </c>
    </row>
    <row r="97" spans="1:4" s="7" customFormat="1" ht="24" customHeight="1">
      <c r="A97" s="48" t="s">
        <v>144</v>
      </c>
      <c r="B97" s="37" t="s">
        <v>145</v>
      </c>
      <c r="C97" s="38">
        <v>560</v>
      </c>
      <c r="D97" s="37" t="s">
        <v>146</v>
      </c>
    </row>
    <row r="98" spans="1:4" s="7" customFormat="1" ht="24" customHeight="1">
      <c r="A98" s="48" t="s">
        <v>144</v>
      </c>
      <c r="B98" s="37" t="s">
        <v>145</v>
      </c>
      <c r="C98" s="38">
        <v>60</v>
      </c>
      <c r="D98" s="37" t="s">
        <v>147</v>
      </c>
    </row>
    <row r="99" spans="1:4" s="4" customFormat="1" ht="24" customHeight="1">
      <c r="A99" s="36" t="s">
        <v>148</v>
      </c>
      <c r="B99" s="44" t="s">
        <v>149</v>
      </c>
      <c r="C99" s="38">
        <v>140</v>
      </c>
      <c r="D99" s="44" t="s">
        <v>150</v>
      </c>
    </row>
    <row r="100" spans="1:4" s="4" customFormat="1" ht="24" customHeight="1">
      <c r="A100" s="36" t="s">
        <v>148</v>
      </c>
      <c r="B100" s="44" t="s">
        <v>149</v>
      </c>
      <c r="C100" s="38">
        <v>574</v>
      </c>
      <c r="D100" s="44" t="s">
        <v>151</v>
      </c>
    </row>
    <row r="101" spans="1:4" s="4" customFormat="1" ht="24" customHeight="1">
      <c r="A101" s="36" t="s">
        <v>148</v>
      </c>
      <c r="B101" s="44" t="s">
        <v>149</v>
      </c>
      <c r="C101" s="38">
        <v>38.4</v>
      </c>
      <c r="D101" s="44" t="s">
        <v>152</v>
      </c>
    </row>
    <row r="102" spans="1:4" s="4" customFormat="1" ht="24" customHeight="1">
      <c r="A102" s="36" t="s">
        <v>148</v>
      </c>
      <c r="B102" s="44" t="s">
        <v>149</v>
      </c>
      <c r="C102" s="38">
        <v>41.2</v>
      </c>
      <c r="D102" s="44" t="s">
        <v>153</v>
      </c>
    </row>
    <row r="103" spans="1:4" s="4" customFormat="1" ht="24" customHeight="1">
      <c r="A103" s="36" t="s">
        <v>148</v>
      </c>
      <c r="B103" s="44" t="s">
        <v>149</v>
      </c>
      <c r="C103" s="38">
        <v>345</v>
      </c>
      <c r="D103" s="44" t="s">
        <v>154</v>
      </c>
    </row>
    <row r="104" spans="1:4" s="7" customFormat="1" ht="24" customHeight="1">
      <c r="A104" s="36" t="s">
        <v>148</v>
      </c>
      <c r="B104" s="44" t="s">
        <v>149</v>
      </c>
      <c r="C104" s="38">
        <v>45.32</v>
      </c>
      <c r="D104" s="37" t="s">
        <v>119</v>
      </c>
    </row>
    <row r="105" spans="1:4" s="4" customFormat="1" ht="24" customHeight="1">
      <c r="A105" s="36" t="s">
        <v>155</v>
      </c>
      <c r="B105" s="44" t="s">
        <v>156</v>
      </c>
      <c r="C105" s="38">
        <v>120</v>
      </c>
      <c r="D105" s="37" t="s">
        <v>157</v>
      </c>
    </row>
    <row r="106" spans="1:4" s="4" customFormat="1" ht="24" customHeight="1">
      <c r="A106" s="36" t="s">
        <v>155</v>
      </c>
      <c r="B106" s="44" t="s">
        <v>156</v>
      </c>
      <c r="C106" s="38">
        <v>939</v>
      </c>
      <c r="D106" s="37" t="s">
        <v>158</v>
      </c>
    </row>
    <row r="107" spans="1:4" s="6" customFormat="1" ht="24" customHeight="1">
      <c r="A107" s="34" t="s">
        <v>159</v>
      </c>
      <c r="B107" s="42" t="s">
        <v>160</v>
      </c>
      <c r="C107" s="43">
        <f>SUM(C108)</f>
        <v>40</v>
      </c>
      <c r="D107" s="42"/>
    </row>
    <row r="108" spans="1:4" s="4" customFormat="1" ht="24" customHeight="1">
      <c r="A108" s="36" t="s">
        <v>161</v>
      </c>
      <c r="B108" s="44" t="s">
        <v>162</v>
      </c>
      <c r="C108" s="38">
        <v>40</v>
      </c>
      <c r="D108" s="44" t="s">
        <v>163</v>
      </c>
    </row>
    <row r="109" spans="1:4" s="10" customFormat="1" ht="24" customHeight="1">
      <c r="A109" s="30">
        <v>206</v>
      </c>
      <c r="B109" s="31" t="s">
        <v>164</v>
      </c>
      <c r="C109" s="32">
        <f>C110+C113+C115</f>
        <v>209.28</v>
      </c>
      <c r="D109" s="63"/>
    </row>
    <row r="110" spans="1:4" s="4" customFormat="1" ht="24" customHeight="1">
      <c r="A110" s="34">
        <v>20604</v>
      </c>
      <c r="B110" s="42" t="s">
        <v>165</v>
      </c>
      <c r="C110" s="43">
        <f>SUM(C111:C112)</f>
        <v>189.28</v>
      </c>
      <c r="D110" s="44"/>
    </row>
    <row r="111" spans="1:4" s="4" customFormat="1" ht="24" customHeight="1">
      <c r="A111" s="36" t="s">
        <v>166</v>
      </c>
      <c r="B111" s="44" t="s">
        <v>167</v>
      </c>
      <c r="C111" s="38">
        <v>40</v>
      </c>
      <c r="D111" s="44" t="s">
        <v>168</v>
      </c>
    </row>
    <row r="112" spans="1:4" s="4" customFormat="1" ht="24" customHeight="1">
      <c r="A112" s="36" t="s">
        <v>169</v>
      </c>
      <c r="B112" s="44" t="s">
        <v>170</v>
      </c>
      <c r="C112" s="38">
        <v>149.28</v>
      </c>
      <c r="D112" s="37" t="s">
        <v>171</v>
      </c>
    </row>
    <row r="113" spans="1:4" s="4" customFormat="1" ht="24" customHeight="1">
      <c r="A113" s="34">
        <v>20607</v>
      </c>
      <c r="B113" s="42" t="s">
        <v>172</v>
      </c>
      <c r="C113" s="43">
        <f>SUM(C114:C114)</f>
        <v>20</v>
      </c>
      <c r="D113" s="44"/>
    </row>
    <row r="114" spans="1:4" s="4" customFormat="1" ht="24" customHeight="1">
      <c r="A114" s="36" t="s">
        <v>173</v>
      </c>
      <c r="B114" s="44" t="s">
        <v>174</v>
      </c>
      <c r="C114" s="38">
        <v>20</v>
      </c>
      <c r="D114" s="44" t="s">
        <v>175</v>
      </c>
    </row>
    <row r="115" spans="1:4" s="4" customFormat="1" ht="24" customHeight="1">
      <c r="A115" s="34">
        <v>20699</v>
      </c>
      <c r="B115" s="42" t="s">
        <v>176</v>
      </c>
      <c r="C115" s="43">
        <f>SUM(C116:C116)</f>
        <v>0</v>
      </c>
      <c r="D115" s="44"/>
    </row>
    <row r="116" spans="1:4" s="4" customFormat="1" ht="24" customHeight="1">
      <c r="A116" s="36" t="s">
        <v>177</v>
      </c>
      <c r="B116" s="44" t="s">
        <v>176</v>
      </c>
      <c r="C116" s="38"/>
      <c r="D116" s="44"/>
    </row>
    <row r="117" spans="1:4" s="10" customFormat="1" ht="24" customHeight="1">
      <c r="A117" s="30">
        <v>207</v>
      </c>
      <c r="B117" s="31" t="s">
        <v>178</v>
      </c>
      <c r="C117" s="32">
        <f>C118+C127+C133+C136</f>
        <v>2752.0144</v>
      </c>
      <c r="D117" s="63"/>
    </row>
    <row r="118" spans="1:4" s="4" customFormat="1" ht="24" customHeight="1">
      <c r="A118" s="34">
        <v>20701</v>
      </c>
      <c r="B118" s="42" t="s">
        <v>179</v>
      </c>
      <c r="C118" s="43">
        <f>SUM(C119:C126)</f>
        <v>1008.0144</v>
      </c>
      <c r="D118" s="44"/>
    </row>
    <row r="119" spans="1:4" s="7" customFormat="1" ht="24" customHeight="1">
      <c r="A119" s="48" t="s">
        <v>180</v>
      </c>
      <c r="B119" s="37" t="s">
        <v>181</v>
      </c>
      <c r="C119" s="38">
        <v>402</v>
      </c>
      <c r="D119" s="37" t="s">
        <v>182</v>
      </c>
    </row>
    <row r="120" spans="1:4" s="7" customFormat="1" ht="24" customHeight="1">
      <c r="A120" s="48" t="s">
        <v>180</v>
      </c>
      <c r="B120" s="37" t="s">
        <v>181</v>
      </c>
      <c r="C120" s="38">
        <v>142</v>
      </c>
      <c r="D120" s="37" t="s">
        <v>182</v>
      </c>
    </row>
    <row r="121" spans="1:4" s="7" customFormat="1" ht="24" customHeight="1">
      <c r="A121" s="48" t="s">
        <v>180</v>
      </c>
      <c r="B121" s="37" t="s">
        <v>181</v>
      </c>
      <c r="C121" s="38">
        <v>85.683</v>
      </c>
      <c r="D121" s="37" t="s">
        <v>183</v>
      </c>
    </row>
    <row r="122" spans="1:4" s="7" customFormat="1" ht="24" customHeight="1">
      <c r="A122" s="48" t="s">
        <v>180</v>
      </c>
      <c r="B122" s="37" t="s">
        <v>181</v>
      </c>
      <c r="C122" s="38">
        <v>24.3335</v>
      </c>
      <c r="D122" s="37" t="s">
        <v>184</v>
      </c>
    </row>
    <row r="123" spans="1:4" s="7" customFormat="1" ht="24" customHeight="1">
      <c r="A123" s="48" t="s">
        <v>180</v>
      </c>
      <c r="B123" s="37" t="s">
        <v>181</v>
      </c>
      <c r="C123" s="38">
        <v>123.0379</v>
      </c>
      <c r="D123" s="37" t="s">
        <v>185</v>
      </c>
    </row>
    <row r="124" spans="1:4" s="7" customFormat="1" ht="24" customHeight="1">
      <c r="A124" s="48" t="s">
        <v>180</v>
      </c>
      <c r="B124" s="37" t="s">
        <v>181</v>
      </c>
      <c r="C124" s="38">
        <v>143.96</v>
      </c>
      <c r="D124" s="37" t="s">
        <v>186</v>
      </c>
    </row>
    <row r="125" spans="1:4" s="7" customFormat="1" ht="24" customHeight="1">
      <c r="A125" s="48" t="s">
        <v>180</v>
      </c>
      <c r="B125" s="37" t="s">
        <v>181</v>
      </c>
      <c r="C125" s="38">
        <v>11</v>
      </c>
      <c r="D125" s="37" t="s">
        <v>187</v>
      </c>
    </row>
    <row r="126" spans="1:4" s="7" customFormat="1" ht="24" customHeight="1">
      <c r="A126" s="48" t="s">
        <v>180</v>
      </c>
      <c r="B126" s="37" t="s">
        <v>181</v>
      </c>
      <c r="C126" s="38">
        <v>76</v>
      </c>
      <c r="D126" s="37" t="s">
        <v>188</v>
      </c>
    </row>
    <row r="127" spans="1:4" s="7" customFormat="1" ht="24" customHeight="1">
      <c r="A127" s="50">
        <v>20702</v>
      </c>
      <c r="B127" s="35" t="s">
        <v>189</v>
      </c>
      <c r="C127" s="43">
        <f>SUM(C128:C132)</f>
        <v>1678</v>
      </c>
      <c r="D127" s="37"/>
    </row>
    <row r="128" spans="1:4" s="7" customFormat="1" ht="24" customHeight="1">
      <c r="A128" s="48" t="s">
        <v>190</v>
      </c>
      <c r="B128" s="37" t="s">
        <v>191</v>
      </c>
      <c r="C128" s="38">
        <v>146</v>
      </c>
      <c r="D128" s="37" t="s">
        <v>192</v>
      </c>
    </row>
    <row r="129" spans="1:4" s="7" customFormat="1" ht="24" customHeight="1">
      <c r="A129" s="48" t="s">
        <v>190</v>
      </c>
      <c r="B129" s="37" t="s">
        <v>191</v>
      </c>
      <c r="C129" s="38">
        <v>10</v>
      </c>
      <c r="D129" s="37" t="s">
        <v>193</v>
      </c>
    </row>
    <row r="130" spans="1:4" s="7" customFormat="1" ht="24" customHeight="1">
      <c r="A130" s="48" t="s">
        <v>190</v>
      </c>
      <c r="B130" s="37" t="s">
        <v>191</v>
      </c>
      <c r="C130" s="38">
        <v>307</v>
      </c>
      <c r="D130" s="37" t="s">
        <v>194</v>
      </c>
    </row>
    <row r="131" spans="1:4" s="7" customFormat="1" ht="24" customHeight="1">
      <c r="A131" s="48" t="s">
        <v>195</v>
      </c>
      <c r="B131" s="37" t="s">
        <v>196</v>
      </c>
      <c r="C131" s="38">
        <v>15</v>
      </c>
      <c r="D131" s="37" t="s">
        <v>197</v>
      </c>
    </row>
    <row r="132" spans="1:4" s="7" customFormat="1" ht="24" customHeight="1">
      <c r="A132" s="48" t="s">
        <v>198</v>
      </c>
      <c r="B132" s="37" t="s">
        <v>199</v>
      </c>
      <c r="C132" s="38">
        <v>1200</v>
      </c>
      <c r="D132" s="37" t="s">
        <v>200</v>
      </c>
    </row>
    <row r="133" spans="1:4" s="7" customFormat="1" ht="24" customHeight="1">
      <c r="A133" s="64" t="s">
        <v>201</v>
      </c>
      <c r="B133" s="65" t="s">
        <v>202</v>
      </c>
      <c r="C133" s="66">
        <f>SUM(C134:C135)</f>
        <v>40</v>
      </c>
      <c r="D133" s="62"/>
    </row>
    <row r="134" spans="1:4" s="7" customFormat="1" ht="24" customHeight="1">
      <c r="A134" s="67" t="s">
        <v>203</v>
      </c>
      <c r="B134" s="68" t="s">
        <v>204</v>
      </c>
      <c r="C134" s="69">
        <v>40</v>
      </c>
      <c r="D134" s="68" t="s">
        <v>205</v>
      </c>
    </row>
    <row r="135" spans="1:4" s="7" customFormat="1" ht="24" customHeight="1">
      <c r="A135" s="48" t="s">
        <v>206</v>
      </c>
      <c r="B135" s="37" t="s">
        <v>207</v>
      </c>
      <c r="D135" s="38" t="s">
        <v>208</v>
      </c>
    </row>
    <row r="136" spans="1:4" s="7" customFormat="1" ht="24" customHeight="1">
      <c r="A136" s="50">
        <v>20799</v>
      </c>
      <c r="B136" s="35" t="s">
        <v>209</v>
      </c>
      <c r="C136" s="43">
        <f>SUM(C137:C137)</f>
        <v>26</v>
      </c>
      <c r="D136" s="37"/>
    </row>
    <row r="137" spans="1:4" s="7" customFormat="1" ht="24" customHeight="1">
      <c r="A137" s="48" t="s">
        <v>210</v>
      </c>
      <c r="B137" s="37" t="s">
        <v>209</v>
      </c>
      <c r="C137" s="38">
        <v>26</v>
      </c>
      <c r="D137" s="37" t="s">
        <v>211</v>
      </c>
    </row>
    <row r="138" spans="1:4" s="7" customFormat="1" ht="24" customHeight="1">
      <c r="A138" s="48" t="s">
        <v>210</v>
      </c>
      <c r="B138" s="37" t="s">
        <v>209</v>
      </c>
      <c r="C138" s="38"/>
      <c r="D138" s="37"/>
    </row>
    <row r="139" spans="1:4" s="10" customFormat="1" ht="24" customHeight="1">
      <c r="A139" s="30">
        <v>208</v>
      </c>
      <c r="B139" s="31" t="s">
        <v>212</v>
      </c>
      <c r="C139" s="32">
        <f>SUM(C140+C142+C146+C149+C153+C157+C161+C174+C177+C182+C186+C190)</f>
        <v>34206.22</v>
      </c>
      <c r="D139" s="63"/>
    </row>
    <row r="140" spans="1:4" s="4" customFormat="1" ht="24" customHeight="1">
      <c r="A140" s="34">
        <v>20801</v>
      </c>
      <c r="B140" s="42" t="s">
        <v>213</v>
      </c>
      <c r="C140" s="43">
        <f>SUM(C141)</f>
        <v>0</v>
      </c>
      <c r="D140" s="44"/>
    </row>
    <row r="141" spans="1:4" s="11" customFormat="1" ht="24" customHeight="1">
      <c r="A141" s="36"/>
      <c r="B141" s="46"/>
      <c r="C141" s="38"/>
      <c r="D141" s="44"/>
    </row>
    <row r="142" spans="1:4" s="6" customFormat="1" ht="24" customHeight="1">
      <c r="A142" s="70">
        <v>20802</v>
      </c>
      <c r="B142" s="71" t="s">
        <v>214</v>
      </c>
      <c r="C142" s="66">
        <f>SUM(C143:C145)</f>
        <v>482</v>
      </c>
      <c r="D142" s="71"/>
    </row>
    <row r="143" spans="1:4" s="6" customFormat="1" ht="24" customHeight="1">
      <c r="A143" s="36" t="s">
        <v>215</v>
      </c>
      <c r="B143" s="36" t="s">
        <v>216</v>
      </c>
      <c r="C143" s="38">
        <v>136</v>
      </c>
      <c r="D143" s="44" t="s">
        <v>217</v>
      </c>
    </row>
    <row r="144" spans="1:4" s="6" customFormat="1" ht="24" customHeight="1">
      <c r="A144" s="36" t="s">
        <v>218</v>
      </c>
      <c r="B144" s="44" t="s">
        <v>219</v>
      </c>
      <c r="C144" s="38">
        <v>320</v>
      </c>
      <c r="D144" s="44" t="s">
        <v>220</v>
      </c>
    </row>
    <row r="145" spans="1:4" s="12" customFormat="1" ht="24" customHeight="1">
      <c r="A145" s="37">
        <v>2080299</v>
      </c>
      <c r="B145" s="72" t="s">
        <v>221</v>
      </c>
      <c r="C145" s="37">
        <v>26</v>
      </c>
      <c r="D145" s="44" t="s">
        <v>222</v>
      </c>
    </row>
    <row r="146" spans="1:4" s="6" customFormat="1" ht="24" customHeight="1">
      <c r="A146" s="34">
        <v>20807</v>
      </c>
      <c r="B146" s="42" t="s">
        <v>223</v>
      </c>
      <c r="C146" s="43">
        <f>SUM(C147:C148)</f>
        <v>1359</v>
      </c>
      <c r="D146" s="42"/>
    </row>
    <row r="147" spans="1:4" s="13" customFormat="1" ht="24" customHeight="1">
      <c r="A147" s="48" t="s">
        <v>224</v>
      </c>
      <c r="B147" s="37" t="s">
        <v>225</v>
      </c>
      <c r="C147" s="38">
        <v>1289</v>
      </c>
      <c r="D147" s="37" t="s">
        <v>226</v>
      </c>
    </row>
    <row r="148" spans="1:4" s="13" customFormat="1" ht="24" customHeight="1">
      <c r="A148" s="48" t="s">
        <v>224</v>
      </c>
      <c r="B148" s="37" t="s">
        <v>225</v>
      </c>
      <c r="C148" s="38">
        <v>70</v>
      </c>
      <c r="D148" s="37" t="s">
        <v>227</v>
      </c>
    </row>
    <row r="149" spans="1:4" s="6" customFormat="1" ht="24" customHeight="1">
      <c r="A149" s="34">
        <v>20808</v>
      </c>
      <c r="B149" s="42" t="s">
        <v>228</v>
      </c>
      <c r="C149" s="43">
        <f>SUM(C150:C152)</f>
        <v>497.9</v>
      </c>
      <c r="D149" s="42"/>
    </row>
    <row r="150" spans="1:4" s="4" customFormat="1" ht="24" customHeight="1">
      <c r="A150" s="36" t="s">
        <v>229</v>
      </c>
      <c r="B150" s="44" t="s">
        <v>230</v>
      </c>
      <c r="C150" s="38">
        <v>264.4</v>
      </c>
      <c r="D150" s="44" t="s">
        <v>231</v>
      </c>
    </row>
    <row r="151" spans="1:4" s="4" customFormat="1" ht="24" customHeight="1">
      <c r="A151" s="36" t="s">
        <v>229</v>
      </c>
      <c r="B151" s="44" t="s">
        <v>230</v>
      </c>
      <c r="C151" s="38">
        <v>219.8</v>
      </c>
      <c r="D151" s="44" t="s">
        <v>231</v>
      </c>
    </row>
    <row r="152" spans="1:4" s="4" customFormat="1" ht="24" customHeight="1">
      <c r="A152" s="36" t="s">
        <v>229</v>
      </c>
      <c r="B152" s="44" t="s">
        <v>230</v>
      </c>
      <c r="C152" s="38">
        <v>13.7</v>
      </c>
      <c r="D152" s="44" t="s">
        <v>232</v>
      </c>
    </row>
    <row r="153" spans="1:4" s="6" customFormat="1" ht="24" customHeight="1">
      <c r="A153" s="34">
        <v>20809</v>
      </c>
      <c r="B153" s="42" t="s">
        <v>233</v>
      </c>
      <c r="C153" s="43">
        <f>SUM(C154:C156)</f>
        <v>533</v>
      </c>
      <c r="D153" s="42"/>
    </row>
    <row r="154" spans="1:4" s="4" customFormat="1" ht="24" customHeight="1">
      <c r="A154" s="73" t="s">
        <v>234</v>
      </c>
      <c r="B154" s="4" t="s">
        <v>235</v>
      </c>
      <c r="C154" s="38">
        <v>422.8</v>
      </c>
      <c r="D154" s="44" t="s">
        <v>236</v>
      </c>
    </row>
    <row r="155" spans="1:4" s="4" customFormat="1" ht="24" customHeight="1">
      <c r="A155" s="36" t="s">
        <v>237</v>
      </c>
      <c r="B155" s="46" t="s">
        <v>238</v>
      </c>
      <c r="C155" s="38">
        <v>49.2</v>
      </c>
      <c r="D155" s="44" t="s">
        <v>239</v>
      </c>
    </row>
    <row r="156" spans="1:4" s="4" customFormat="1" ht="24" customHeight="1">
      <c r="A156" s="36" t="s">
        <v>240</v>
      </c>
      <c r="B156" s="4" t="s">
        <v>241</v>
      </c>
      <c r="C156" s="38">
        <v>61</v>
      </c>
      <c r="D156" s="44" t="s">
        <v>242</v>
      </c>
    </row>
    <row r="157" spans="1:4" s="6" customFormat="1" ht="24" customHeight="1">
      <c r="A157" s="34">
        <v>20810</v>
      </c>
      <c r="B157" s="42" t="s">
        <v>243</v>
      </c>
      <c r="C157" s="43">
        <f>SUM(C158:C160)</f>
        <v>351.08</v>
      </c>
      <c r="D157" s="42"/>
    </row>
    <row r="158" spans="1:4" s="4" customFormat="1" ht="24" customHeight="1">
      <c r="A158" s="36">
        <v>2081001</v>
      </c>
      <c r="B158" s="44" t="s">
        <v>244</v>
      </c>
      <c r="C158" s="38">
        <v>234</v>
      </c>
      <c r="D158" s="44" t="s">
        <v>245</v>
      </c>
    </row>
    <row r="159" spans="1:4" s="4" customFormat="1" ht="24" customHeight="1">
      <c r="A159" s="36">
        <v>2081001</v>
      </c>
      <c r="B159" s="44" t="s">
        <v>244</v>
      </c>
      <c r="C159" s="38">
        <v>110.08</v>
      </c>
      <c r="D159" s="37" t="s">
        <v>246</v>
      </c>
    </row>
    <row r="160" spans="1:4" s="4" customFormat="1" ht="24" customHeight="1">
      <c r="A160" s="36">
        <v>2081001</v>
      </c>
      <c r="B160" s="44" t="s">
        <v>244</v>
      </c>
      <c r="C160" s="38">
        <v>7</v>
      </c>
      <c r="D160" s="37" t="s">
        <v>247</v>
      </c>
    </row>
    <row r="161" spans="1:4" s="6" customFormat="1" ht="24" customHeight="1">
      <c r="A161" s="34">
        <v>20811</v>
      </c>
      <c r="B161" s="42" t="s">
        <v>248</v>
      </c>
      <c r="C161" s="43">
        <f>SUM(C162:C173)</f>
        <v>1958.94</v>
      </c>
      <c r="D161" s="42"/>
    </row>
    <row r="162" spans="1:4" s="4" customFormat="1" ht="24" customHeight="1">
      <c r="A162" s="36" t="s">
        <v>249</v>
      </c>
      <c r="B162" s="44" t="s">
        <v>250</v>
      </c>
      <c r="C162" s="38">
        <v>15.93</v>
      </c>
      <c r="D162" s="37" t="s">
        <v>251</v>
      </c>
    </row>
    <row r="163" spans="1:4" s="4" customFormat="1" ht="24" customHeight="1">
      <c r="A163" s="36" t="s">
        <v>249</v>
      </c>
      <c r="B163" s="44" t="s">
        <v>250</v>
      </c>
      <c r="C163" s="38">
        <v>4</v>
      </c>
      <c r="D163" s="37" t="s">
        <v>252</v>
      </c>
    </row>
    <row r="164" spans="1:4" s="4" customFormat="1" ht="24" customHeight="1">
      <c r="A164" s="36" t="s">
        <v>253</v>
      </c>
      <c r="B164" s="44" t="s">
        <v>254</v>
      </c>
      <c r="C164" s="38">
        <v>14</v>
      </c>
      <c r="D164" s="37" t="s">
        <v>255</v>
      </c>
    </row>
    <row r="165" spans="1:4" s="4" customFormat="1" ht="24" customHeight="1">
      <c r="A165" s="36" t="s">
        <v>253</v>
      </c>
      <c r="B165" s="44" t="s">
        <v>254</v>
      </c>
      <c r="C165" s="38">
        <v>1.16</v>
      </c>
      <c r="D165" s="37" t="s">
        <v>256</v>
      </c>
    </row>
    <row r="166" spans="1:4" s="4" customFormat="1" ht="24" customHeight="1">
      <c r="A166" s="36" t="s">
        <v>257</v>
      </c>
      <c r="B166" s="44" t="s">
        <v>258</v>
      </c>
      <c r="C166" s="38">
        <v>862.78</v>
      </c>
      <c r="D166" s="37" t="s">
        <v>259</v>
      </c>
    </row>
    <row r="167" spans="1:4" s="4" customFormat="1" ht="24" customHeight="1">
      <c r="A167" s="36" t="s">
        <v>257</v>
      </c>
      <c r="B167" s="44" t="s">
        <v>258</v>
      </c>
      <c r="C167" s="38">
        <v>521.22</v>
      </c>
      <c r="D167" s="37" t="s">
        <v>260</v>
      </c>
    </row>
    <row r="168" spans="1:4" s="4" customFormat="1" ht="24" customHeight="1">
      <c r="A168" s="36" t="s">
        <v>257</v>
      </c>
      <c r="B168" s="44" t="s">
        <v>258</v>
      </c>
      <c r="C168" s="38">
        <v>461.33</v>
      </c>
      <c r="D168" s="37" t="s">
        <v>261</v>
      </c>
    </row>
    <row r="169" spans="1:4" s="4" customFormat="1" ht="24" customHeight="1">
      <c r="A169" s="36" t="s">
        <v>262</v>
      </c>
      <c r="B169" s="44" t="s">
        <v>263</v>
      </c>
      <c r="C169" s="38">
        <v>41.9</v>
      </c>
      <c r="D169" s="37" t="s">
        <v>256</v>
      </c>
    </row>
    <row r="170" spans="1:4" s="7" customFormat="1" ht="24" customHeight="1">
      <c r="A170" s="36" t="s">
        <v>262</v>
      </c>
      <c r="B170" s="44" t="s">
        <v>263</v>
      </c>
      <c r="C170" s="38">
        <v>1.62</v>
      </c>
      <c r="D170" s="37" t="s">
        <v>264</v>
      </c>
    </row>
    <row r="171" spans="1:4" s="4" customFormat="1" ht="24" customHeight="1">
      <c r="A171" s="36" t="s">
        <v>262</v>
      </c>
      <c r="B171" s="44" t="s">
        <v>263</v>
      </c>
      <c r="C171" s="38">
        <v>24</v>
      </c>
      <c r="D171" s="37" t="s">
        <v>265</v>
      </c>
    </row>
    <row r="172" spans="1:4" s="11" customFormat="1" ht="24" customHeight="1">
      <c r="A172" s="36" t="s">
        <v>262</v>
      </c>
      <c r="B172" s="44" t="s">
        <v>263</v>
      </c>
      <c r="C172" s="38">
        <v>7</v>
      </c>
      <c r="D172" s="44" t="s">
        <v>266</v>
      </c>
    </row>
    <row r="173" spans="1:4" s="4" customFormat="1" ht="24" customHeight="1">
      <c r="A173" s="36" t="s">
        <v>262</v>
      </c>
      <c r="B173" s="44" t="s">
        <v>263</v>
      </c>
      <c r="C173" s="38">
        <v>4</v>
      </c>
      <c r="D173" s="44" t="s">
        <v>267</v>
      </c>
    </row>
    <row r="174" spans="1:4" s="4" customFormat="1" ht="24" customHeight="1">
      <c r="A174" s="34">
        <v>20815</v>
      </c>
      <c r="B174" s="42" t="s">
        <v>268</v>
      </c>
      <c r="C174" s="43">
        <f>SUM(C175:C176)</f>
        <v>1268</v>
      </c>
      <c r="D174" s="44"/>
    </row>
    <row r="175" spans="1:4" s="4" customFormat="1" ht="24" customHeight="1">
      <c r="A175" s="36" t="s">
        <v>269</v>
      </c>
      <c r="B175" s="46" t="s">
        <v>270</v>
      </c>
      <c r="C175" s="38">
        <v>117</v>
      </c>
      <c r="D175" s="44" t="s">
        <v>271</v>
      </c>
    </row>
    <row r="176" spans="1:240" s="14" customFormat="1" ht="24">
      <c r="A176" s="48" t="s">
        <v>272</v>
      </c>
      <c r="B176" s="41" t="s">
        <v>273</v>
      </c>
      <c r="C176" s="74">
        <f>1201-50</f>
        <v>1151</v>
      </c>
      <c r="D176" s="37" t="s">
        <v>274</v>
      </c>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c r="ER176" s="75"/>
      <c r="ES176" s="75"/>
      <c r="ET176" s="75"/>
      <c r="EU176" s="75"/>
      <c r="EV176" s="75"/>
      <c r="EW176" s="75"/>
      <c r="EX176" s="75"/>
      <c r="EY176" s="75"/>
      <c r="EZ176" s="75"/>
      <c r="FA176" s="75"/>
      <c r="FB176" s="75"/>
      <c r="FC176" s="75"/>
      <c r="FD176" s="75"/>
      <c r="FE176" s="75"/>
      <c r="FF176" s="75"/>
      <c r="FG176" s="75"/>
      <c r="FH176" s="75"/>
      <c r="FI176" s="75"/>
      <c r="FJ176" s="75"/>
      <c r="FK176" s="75"/>
      <c r="FL176" s="75"/>
      <c r="FM176" s="75"/>
      <c r="FN176" s="75"/>
      <c r="FO176" s="75"/>
      <c r="FP176" s="75"/>
      <c r="FQ176" s="75"/>
      <c r="FR176" s="75"/>
      <c r="FS176" s="75"/>
      <c r="FT176" s="75"/>
      <c r="FU176" s="75"/>
      <c r="FV176" s="75"/>
      <c r="FW176" s="75"/>
      <c r="FX176" s="75"/>
      <c r="FY176" s="75"/>
      <c r="FZ176" s="75"/>
      <c r="GA176" s="75"/>
      <c r="GB176" s="75"/>
      <c r="GC176" s="75"/>
      <c r="GD176" s="75"/>
      <c r="GE176" s="75"/>
      <c r="GF176" s="75"/>
      <c r="GG176" s="75"/>
      <c r="GH176" s="75"/>
      <c r="GI176" s="75"/>
      <c r="GJ176" s="75"/>
      <c r="GK176" s="75"/>
      <c r="GL176" s="75"/>
      <c r="GM176" s="75"/>
      <c r="GN176" s="75"/>
      <c r="GO176" s="75"/>
      <c r="GP176" s="75"/>
      <c r="GQ176" s="75"/>
      <c r="GR176" s="75"/>
      <c r="GS176" s="75"/>
      <c r="GT176" s="75"/>
      <c r="GU176" s="75"/>
      <c r="GV176" s="75"/>
      <c r="GW176" s="75"/>
      <c r="GX176" s="75"/>
      <c r="GY176" s="75"/>
      <c r="GZ176" s="75"/>
      <c r="HA176" s="75"/>
      <c r="HB176" s="75"/>
      <c r="HC176" s="75"/>
      <c r="HD176" s="75"/>
      <c r="HE176" s="75"/>
      <c r="HF176" s="75"/>
      <c r="HG176" s="75"/>
      <c r="HH176" s="75"/>
      <c r="HI176" s="75"/>
      <c r="HJ176" s="75"/>
      <c r="HK176" s="75"/>
      <c r="HL176" s="75"/>
      <c r="HM176" s="75"/>
      <c r="HN176" s="75"/>
      <c r="HO176" s="75"/>
      <c r="HP176" s="75"/>
      <c r="HQ176" s="75"/>
      <c r="HR176" s="75"/>
      <c r="HS176" s="75"/>
      <c r="HT176" s="75"/>
      <c r="HU176" s="75"/>
      <c r="HV176" s="75"/>
      <c r="HW176" s="75"/>
      <c r="HX176" s="75"/>
      <c r="HY176" s="75"/>
      <c r="HZ176" s="75"/>
      <c r="IA176" s="75"/>
      <c r="IB176" s="75"/>
      <c r="IC176" s="75"/>
      <c r="ID176" s="75"/>
      <c r="IE176" s="75"/>
      <c r="IF176" s="75"/>
    </row>
    <row r="177" spans="1:4" s="6" customFormat="1" ht="24" customHeight="1">
      <c r="A177" s="34" t="s">
        <v>275</v>
      </c>
      <c r="B177" s="42" t="s">
        <v>276</v>
      </c>
      <c r="C177" s="43">
        <f>SUM(C178:C181)</f>
        <v>25995</v>
      </c>
      <c r="D177" s="42"/>
    </row>
    <row r="178" spans="1:4" s="4" customFormat="1" ht="24" customHeight="1">
      <c r="A178" s="36" t="s">
        <v>277</v>
      </c>
      <c r="B178" s="44" t="s">
        <v>278</v>
      </c>
      <c r="C178" s="38">
        <v>14995</v>
      </c>
      <c r="D178" s="44" t="s">
        <v>279</v>
      </c>
    </row>
    <row r="179" spans="1:4" s="4" customFormat="1" ht="24" customHeight="1">
      <c r="A179" s="36" t="s">
        <v>277</v>
      </c>
      <c r="B179" s="44" t="s">
        <v>278</v>
      </c>
      <c r="C179" s="38">
        <v>7093</v>
      </c>
      <c r="D179" s="44" t="s">
        <v>276</v>
      </c>
    </row>
    <row r="180" spans="1:4" s="4" customFormat="1" ht="24" customHeight="1">
      <c r="A180" s="36" t="s">
        <v>277</v>
      </c>
      <c r="B180" s="44" t="s">
        <v>278</v>
      </c>
      <c r="C180" s="38">
        <v>1418</v>
      </c>
      <c r="D180" s="44" t="s">
        <v>280</v>
      </c>
    </row>
    <row r="181" spans="1:4" s="4" customFormat="1" ht="24" customHeight="1">
      <c r="A181" s="36" t="s">
        <v>281</v>
      </c>
      <c r="B181" s="44" t="s">
        <v>282</v>
      </c>
      <c r="C181" s="38">
        <v>2489</v>
      </c>
      <c r="D181" s="44" t="s">
        <v>283</v>
      </c>
    </row>
    <row r="182" spans="1:4" s="6" customFormat="1" ht="24" customHeight="1">
      <c r="A182" s="34" t="s">
        <v>284</v>
      </c>
      <c r="B182" s="42" t="s">
        <v>285</v>
      </c>
      <c r="C182" s="43">
        <f>SUM(C183:C185)</f>
        <v>1319.8</v>
      </c>
      <c r="D182" s="42"/>
    </row>
    <row r="183" spans="1:4" s="4" customFormat="1" ht="24" customHeight="1">
      <c r="A183" s="36" t="s">
        <v>286</v>
      </c>
      <c r="B183" s="44" t="s">
        <v>287</v>
      </c>
      <c r="C183" s="38">
        <v>462</v>
      </c>
      <c r="D183" s="44" t="s">
        <v>279</v>
      </c>
    </row>
    <row r="184" spans="1:4" s="4" customFormat="1" ht="24" customHeight="1">
      <c r="A184" s="36" t="s">
        <v>286</v>
      </c>
      <c r="B184" s="44" t="s">
        <v>287</v>
      </c>
      <c r="C184" s="38">
        <v>719.8</v>
      </c>
      <c r="D184" s="44" t="s">
        <v>287</v>
      </c>
    </row>
    <row r="185" spans="1:4" s="4" customFormat="1" ht="24" customHeight="1">
      <c r="A185" s="36" t="s">
        <v>286</v>
      </c>
      <c r="B185" s="44" t="s">
        <v>287</v>
      </c>
      <c r="C185" s="38">
        <v>138</v>
      </c>
      <c r="D185" s="44" t="s">
        <v>288</v>
      </c>
    </row>
    <row r="186" spans="1:4" s="6" customFormat="1" ht="24" customHeight="1">
      <c r="A186" s="34" t="s">
        <v>289</v>
      </c>
      <c r="B186" s="42" t="s">
        <v>290</v>
      </c>
      <c r="C186" s="43">
        <f>SUM(C187:C189)</f>
        <v>441.5</v>
      </c>
      <c r="D186" s="71"/>
    </row>
    <row r="187" spans="1:4" s="4" customFormat="1" ht="24" customHeight="1">
      <c r="A187" s="36" t="s">
        <v>291</v>
      </c>
      <c r="B187" s="44" t="s">
        <v>292</v>
      </c>
      <c r="C187" s="38">
        <v>199.4</v>
      </c>
      <c r="D187" s="44" t="s">
        <v>279</v>
      </c>
    </row>
    <row r="188" spans="1:4" s="4" customFormat="1" ht="24" customHeight="1">
      <c r="A188" s="36" t="s">
        <v>291</v>
      </c>
      <c r="B188" s="44" t="s">
        <v>292</v>
      </c>
      <c r="C188" s="38">
        <v>156.9</v>
      </c>
      <c r="D188" s="44" t="s">
        <v>293</v>
      </c>
    </row>
    <row r="189" spans="1:4" s="4" customFormat="1" ht="24" customHeight="1">
      <c r="A189" s="36" t="s">
        <v>291</v>
      </c>
      <c r="B189" s="44" t="s">
        <v>292</v>
      </c>
      <c r="C189" s="38">
        <v>85.2</v>
      </c>
      <c r="D189" s="44" t="s">
        <v>294</v>
      </c>
    </row>
    <row r="190" spans="1:4" s="6" customFormat="1" ht="24" customHeight="1">
      <c r="A190" s="34" t="s">
        <v>295</v>
      </c>
      <c r="B190" s="42" t="s">
        <v>296</v>
      </c>
      <c r="C190" s="43">
        <f>SUM(C191:C191)</f>
        <v>0</v>
      </c>
      <c r="D190" s="42"/>
    </row>
    <row r="191" spans="1:4" s="4" customFormat="1" ht="24" customHeight="1">
      <c r="A191" s="36" t="s">
        <v>297</v>
      </c>
      <c r="B191" s="46" t="s">
        <v>296</v>
      </c>
      <c r="C191" s="38"/>
      <c r="D191" s="44"/>
    </row>
    <row r="192" spans="1:4" s="10" customFormat="1" ht="24" customHeight="1">
      <c r="A192" s="30">
        <v>210</v>
      </c>
      <c r="B192" s="31" t="s">
        <v>298</v>
      </c>
      <c r="C192" s="32">
        <f>C193+C200+C208+C220+C223+C225+C229+C232+C237+C240</f>
        <v>12749.109999999999</v>
      </c>
      <c r="D192" s="63"/>
    </row>
    <row r="193" spans="1:4" s="4" customFormat="1" ht="24" customHeight="1">
      <c r="A193" s="34">
        <v>21002</v>
      </c>
      <c r="B193" s="42" t="s">
        <v>299</v>
      </c>
      <c r="C193" s="43">
        <f>SUM(C194:C199)</f>
        <v>5215.7</v>
      </c>
      <c r="D193" s="44"/>
    </row>
    <row r="194" spans="1:4" s="4" customFormat="1" ht="24" customHeight="1">
      <c r="A194" s="36" t="s">
        <v>300</v>
      </c>
      <c r="B194" s="44" t="s">
        <v>301</v>
      </c>
      <c r="C194" s="38">
        <v>5000</v>
      </c>
      <c r="D194" s="44" t="s">
        <v>302</v>
      </c>
    </row>
    <row r="195" spans="1:4" s="4" customFormat="1" ht="24" customHeight="1">
      <c r="A195" s="36" t="s">
        <v>303</v>
      </c>
      <c r="B195" s="44" t="s">
        <v>304</v>
      </c>
      <c r="C195" s="38">
        <v>100</v>
      </c>
      <c r="D195" s="44" t="s">
        <v>305</v>
      </c>
    </row>
    <row r="196" spans="1:4" s="4" customFormat="1" ht="24" customHeight="1">
      <c r="A196" s="36" t="s">
        <v>303</v>
      </c>
      <c r="B196" s="44" t="s">
        <v>304</v>
      </c>
      <c r="C196" s="38">
        <v>3</v>
      </c>
      <c r="D196" s="44" t="s">
        <v>306</v>
      </c>
    </row>
    <row r="197" spans="1:4" s="4" customFormat="1" ht="24" customHeight="1">
      <c r="A197" s="36" t="s">
        <v>303</v>
      </c>
      <c r="B197" s="44" t="s">
        <v>304</v>
      </c>
      <c r="C197" s="38">
        <v>80</v>
      </c>
      <c r="D197" s="44" t="s">
        <v>307</v>
      </c>
    </row>
    <row r="198" spans="1:4" s="4" customFormat="1" ht="24" customHeight="1">
      <c r="A198" s="36" t="s">
        <v>303</v>
      </c>
      <c r="B198" s="44" t="s">
        <v>304</v>
      </c>
      <c r="C198" s="38">
        <v>18</v>
      </c>
      <c r="D198" s="44" t="s">
        <v>308</v>
      </c>
    </row>
    <row r="199" spans="1:4" s="4" customFormat="1" ht="24" customHeight="1">
      <c r="A199" s="36" t="s">
        <v>303</v>
      </c>
      <c r="B199" s="44" t="s">
        <v>304</v>
      </c>
      <c r="C199" s="38">
        <v>14.7</v>
      </c>
      <c r="D199" s="44" t="s">
        <v>309</v>
      </c>
    </row>
    <row r="200" spans="1:4" s="4" customFormat="1" ht="24" customHeight="1">
      <c r="A200" s="34">
        <v>21003</v>
      </c>
      <c r="B200" s="42" t="s">
        <v>310</v>
      </c>
      <c r="C200" s="43">
        <f>SUM(C201:C207)</f>
        <v>1233.9</v>
      </c>
      <c r="D200" s="44"/>
    </row>
    <row r="201" spans="1:4" s="7" customFormat="1" ht="24" customHeight="1">
      <c r="A201" s="48" t="s">
        <v>311</v>
      </c>
      <c r="B201" s="37" t="s">
        <v>312</v>
      </c>
      <c r="C201" s="38">
        <v>120</v>
      </c>
      <c r="D201" s="37" t="s">
        <v>313</v>
      </c>
    </row>
    <row r="202" spans="1:4" s="7" customFormat="1" ht="24" customHeight="1">
      <c r="A202" s="48" t="s">
        <v>314</v>
      </c>
      <c r="B202" s="37" t="s">
        <v>315</v>
      </c>
      <c r="C202" s="38">
        <v>1.9</v>
      </c>
      <c r="D202" s="37" t="s">
        <v>316</v>
      </c>
    </row>
    <row r="203" spans="1:4" s="7" customFormat="1" ht="24" customHeight="1">
      <c r="A203" s="48" t="s">
        <v>314</v>
      </c>
      <c r="B203" s="37" t="s">
        <v>315</v>
      </c>
      <c r="C203" s="38">
        <v>80</v>
      </c>
      <c r="D203" s="37" t="s">
        <v>317</v>
      </c>
    </row>
    <row r="204" spans="1:4" s="7" customFormat="1" ht="24" customHeight="1">
      <c r="A204" s="48" t="s">
        <v>314</v>
      </c>
      <c r="B204" s="37" t="s">
        <v>315</v>
      </c>
      <c r="C204" s="38">
        <v>396</v>
      </c>
      <c r="D204" s="37" t="s">
        <v>318</v>
      </c>
    </row>
    <row r="205" spans="1:4" s="7" customFormat="1" ht="24" customHeight="1">
      <c r="A205" s="48" t="s">
        <v>314</v>
      </c>
      <c r="B205" s="37" t="s">
        <v>315</v>
      </c>
      <c r="C205" s="38">
        <v>204</v>
      </c>
      <c r="D205" s="37" t="s">
        <v>319</v>
      </c>
    </row>
    <row r="206" spans="1:4" s="7" customFormat="1" ht="24" customHeight="1">
      <c r="A206" s="48" t="s">
        <v>314</v>
      </c>
      <c r="B206" s="37" t="s">
        <v>315</v>
      </c>
      <c r="C206" s="38">
        <f>8*17</f>
        <v>136</v>
      </c>
      <c r="D206" s="37" t="s">
        <v>320</v>
      </c>
    </row>
    <row r="207" spans="1:4" s="7" customFormat="1" ht="24" customHeight="1">
      <c r="A207" s="48" t="s">
        <v>314</v>
      </c>
      <c r="B207" s="37" t="s">
        <v>315</v>
      </c>
      <c r="C207" s="38">
        <v>296</v>
      </c>
      <c r="D207" s="37" t="s">
        <v>321</v>
      </c>
    </row>
    <row r="208" spans="1:4" s="4" customFormat="1" ht="24" customHeight="1">
      <c r="A208" s="34">
        <v>21004</v>
      </c>
      <c r="B208" s="42" t="s">
        <v>322</v>
      </c>
      <c r="C208" s="43">
        <f>SUM(C209:C219)</f>
        <v>2698.41</v>
      </c>
      <c r="D208" s="44"/>
    </row>
    <row r="209" spans="1:4" s="4" customFormat="1" ht="24" customHeight="1">
      <c r="A209" s="36" t="s">
        <v>323</v>
      </c>
      <c r="B209" s="44" t="s">
        <v>324</v>
      </c>
      <c r="C209" s="38"/>
      <c r="D209" s="37" t="s">
        <v>325</v>
      </c>
    </row>
    <row r="210" spans="1:4" s="4" customFormat="1" ht="24" customHeight="1">
      <c r="A210" s="36" t="s">
        <v>326</v>
      </c>
      <c r="B210" s="44" t="s">
        <v>327</v>
      </c>
      <c r="C210" s="38">
        <v>42</v>
      </c>
      <c r="D210" s="76" t="s">
        <v>328</v>
      </c>
    </row>
    <row r="211" spans="1:4" s="4" customFormat="1" ht="24" customHeight="1">
      <c r="A211" s="36" t="s">
        <v>326</v>
      </c>
      <c r="B211" s="44" t="s">
        <v>327</v>
      </c>
      <c r="C211" s="38">
        <v>1497</v>
      </c>
      <c r="D211" s="76" t="s">
        <v>329</v>
      </c>
    </row>
    <row r="212" spans="1:4" s="4" customFormat="1" ht="24" customHeight="1">
      <c r="A212" s="36" t="s">
        <v>326</v>
      </c>
      <c r="B212" s="44" t="s">
        <v>327</v>
      </c>
      <c r="C212" s="38">
        <v>299</v>
      </c>
      <c r="D212" s="76" t="s">
        <v>330</v>
      </c>
    </row>
    <row r="213" spans="1:4" s="4" customFormat="1" ht="24" customHeight="1">
      <c r="A213" s="36" t="s">
        <v>326</v>
      </c>
      <c r="B213" s="44" t="s">
        <v>327</v>
      </c>
      <c r="C213" s="38">
        <v>34</v>
      </c>
      <c r="D213" s="76" t="s">
        <v>331</v>
      </c>
    </row>
    <row r="214" spans="1:4" s="4" customFormat="1" ht="24" customHeight="1">
      <c r="A214" s="36" t="s">
        <v>326</v>
      </c>
      <c r="B214" s="44" t="s">
        <v>327</v>
      </c>
      <c r="C214" s="38">
        <v>100.5</v>
      </c>
      <c r="D214" s="76" t="s">
        <v>329</v>
      </c>
    </row>
    <row r="215" spans="1:4" s="4" customFormat="1" ht="24" customHeight="1">
      <c r="A215" s="36" t="s">
        <v>332</v>
      </c>
      <c r="B215" s="44" t="s">
        <v>333</v>
      </c>
      <c r="C215" s="38">
        <v>595.5</v>
      </c>
      <c r="D215" s="76" t="s">
        <v>334</v>
      </c>
    </row>
    <row r="216" spans="1:4" s="4" customFormat="1" ht="24" customHeight="1">
      <c r="A216" s="36" t="s">
        <v>332</v>
      </c>
      <c r="B216" s="44" t="s">
        <v>333</v>
      </c>
      <c r="C216" s="38">
        <v>50.7</v>
      </c>
      <c r="D216" s="37" t="s">
        <v>335</v>
      </c>
    </row>
    <row r="217" spans="1:4" s="7" customFormat="1" ht="24" customHeight="1">
      <c r="A217" s="48" t="s">
        <v>332</v>
      </c>
      <c r="B217" s="37" t="s">
        <v>333</v>
      </c>
      <c r="C217" s="37">
        <v>12.5</v>
      </c>
      <c r="D217" s="37" t="s">
        <v>336</v>
      </c>
    </row>
    <row r="218" spans="1:4" s="7" customFormat="1" ht="24" customHeight="1">
      <c r="A218" s="48" t="s">
        <v>332</v>
      </c>
      <c r="B218" s="37" t="s">
        <v>333</v>
      </c>
      <c r="C218" s="37">
        <v>4.3</v>
      </c>
      <c r="D218" s="37" t="s">
        <v>337</v>
      </c>
    </row>
    <row r="219" spans="1:4" s="7" customFormat="1" ht="24" customHeight="1">
      <c r="A219" s="36" t="s">
        <v>332</v>
      </c>
      <c r="B219" s="44" t="s">
        <v>333</v>
      </c>
      <c r="C219" s="37">
        <v>62.91</v>
      </c>
      <c r="D219" s="37" t="s">
        <v>338</v>
      </c>
    </row>
    <row r="220" spans="1:4" s="6" customFormat="1" ht="24" customHeight="1">
      <c r="A220" s="34">
        <v>21005</v>
      </c>
      <c r="B220" s="42" t="s">
        <v>339</v>
      </c>
      <c r="C220" s="43">
        <f>SUM(C221:C222)</f>
        <v>0</v>
      </c>
      <c r="D220" s="42"/>
    </row>
    <row r="221" spans="1:4" s="4" customFormat="1" ht="24" customHeight="1">
      <c r="A221" s="36" t="s">
        <v>340</v>
      </c>
      <c r="B221" s="44" t="s">
        <v>341</v>
      </c>
      <c r="C221" s="38"/>
      <c r="D221" s="44"/>
    </row>
    <row r="222" spans="1:4" s="4" customFormat="1" ht="24" customHeight="1">
      <c r="A222" s="77">
        <v>2100509</v>
      </c>
      <c r="B222" s="78" t="s">
        <v>342</v>
      </c>
      <c r="C222" s="38"/>
      <c r="D222" s="78"/>
    </row>
    <row r="223" spans="1:4" s="6" customFormat="1" ht="24" customHeight="1">
      <c r="A223" s="79">
        <v>21006</v>
      </c>
      <c r="B223" s="80" t="s">
        <v>343</v>
      </c>
      <c r="C223" s="43">
        <f>SUM(C224:C224)</f>
        <v>0</v>
      </c>
      <c r="D223" s="80"/>
    </row>
    <row r="224" spans="1:4" s="4" customFormat="1" ht="24" customHeight="1">
      <c r="A224" s="77">
        <v>2100601</v>
      </c>
      <c r="B224" s="46" t="s">
        <v>344</v>
      </c>
      <c r="C224" s="38"/>
      <c r="D224" s="78"/>
    </row>
    <row r="225" spans="1:4" s="6" customFormat="1" ht="24" customHeight="1">
      <c r="A225" s="79">
        <v>21007</v>
      </c>
      <c r="B225" s="80" t="s">
        <v>345</v>
      </c>
      <c r="C225" s="43">
        <f>SUM(C226:C228)</f>
        <v>52.8</v>
      </c>
      <c r="D225" s="80"/>
    </row>
    <row r="226" spans="1:4" s="4" customFormat="1" ht="24" customHeight="1">
      <c r="A226" s="48" t="s">
        <v>346</v>
      </c>
      <c r="B226" s="41" t="s">
        <v>347</v>
      </c>
      <c r="C226" s="38">
        <v>20</v>
      </c>
      <c r="D226" s="78" t="s">
        <v>348</v>
      </c>
    </row>
    <row r="227" spans="1:4" s="4" customFormat="1" ht="24" customHeight="1">
      <c r="A227" s="48" t="s">
        <v>346</v>
      </c>
      <c r="B227" s="41" t="s">
        <v>347</v>
      </c>
      <c r="C227" s="38">
        <v>30</v>
      </c>
      <c r="D227" s="78" t="s">
        <v>349</v>
      </c>
    </row>
    <row r="228" spans="1:4" s="4" customFormat="1" ht="24" customHeight="1">
      <c r="A228" s="48" t="s">
        <v>346</v>
      </c>
      <c r="B228" s="41" t="s">
        <v>347</v>
      </c>
      <c r="C228" s="38">
        <v>2.8</v>
      </c>
      <c r="D228" s="78" t="s">
        <v>350</v>
      </c>
    </row>
    <row r="229" spans="1:4" s="6" customFormat="1" ht="24" customHeight="1">
      <c r="A229" s="50" t="s">
        <v>351</v>
      </c>
      <c r="B229" s="81" t="s">
        <v>352</v>
      </c>
      <c r="C229" s="43">
        <f>SUM(C230:C231)</f>
        <v>0</v>
      </c>
      <c r="D229" s="80"/>
    </row>
    <row r="230" spans="1:4" s="4" customFormat="1" ht="24" customHeight="1">
      <c r="A230" s="48" t="s">
        <v>353</v>
      </c>
      <c r="B230" s="41" t="s">
        <v>354</v>
      </c>
      <c r="C230" s="38"/>
      <c r="D230" s="78" t="s">
        <v>355</v>
      </c>
    </row>
    <row r="231" spans="1:4" s="4" customFormat="1" ht="24" customHeight="1">
      <c r="A231" s="48" t="s">
        <v>353</v>
      </c>
      <c r="B231" s="41" t="s">
        <v>354</v>
      </c>
      <c r="C231" s="38"/>
      <c r="D231" s="78"/>
    </row>
    <row r="232" spans="1:4" s="4" customFormat="1" ht="24" customHeight="1">
      <c r="A232" s="34" t="s">
        <v>356</v>
      </c>
      <c r="B232" s="42" t="s">
        <v>357</v>
      </c>
      <c r="C232" s="43">
        <f>SUM(C233:C236)</f>
        <v>3478.7</v>
      </c>
      <c r="D232" s="44"/>
    </row>
    <row r="233" spans="1:4" s="7" customFormat="1" ht="24" customHeight="1">
      <c r="A233" s="48" t="s">
        <v>358</v>
      </c>
      <c r="B233" s="41" t="s">
        <v>342</v>
      </c>
      <c r="C233" s="38">
        <v>1665.7</v>
      </c>
      <c r="D233" s="37" t="s">
        <v>359</v>
      </c>
    </row>
    <row r="234" spans="1:4" s="7" customFormat="1" ht="24" customHeight="1">
      <c r="A234" s="48" t="s">
        <v>358</v>
      </c>
      <c r="B234" s="41" t="s">
        <v>342</v>
      </c>
      <c r="C234" s="38">
        <v>1299</v>
      </c>
      <c r="D234" s="37" t="s">
        <v>360</v>
      </c>
    </row>
    <row r="235" spans="1:4" s="7" customFormat="1" ht="24" customHeight="1">
      <c r="A235" s="48" t="s">
        <v>358</v>
      </c>
      <c r="B235" s="41" t="s">
        <v>342</v>
      </c>
      <c r="C235" s="38">
        <v>204</v>
      </c>
      <c r="D235" s="37" t="s">
        <v>361</v>
      </c>
    </row>
    <row r="236" spans="1:4" s="7" customFormat="1" ht="24" customHeight="1">
      <c r="A236" s="48" t="s">
        <v>358</v>
      </c>
      <c r="B236" s="41" t="s">
        <v>342</v>
      </c>
      <c r="C236" s="38">
        <v>310</v>
      </c>
      <c r="D236" s="37" t="s">
        <v>362</v>
      </c>
    </row>
    <row r="237" spans="1:4" s="4" customFormat="1" ht="24" customHeight="1">
      <c r="A237" s="34" t="s">
        <v>363</v>
      </c>
      <c r="B237" s="42" t="s">
        <v>364</v>
      </c>
      <c r="C237" s="43">
        <f>SUM(C238:C239)</f>
        <v>69</v>
      </c>
      <c r="D237" s="44"/>
    </row>
    <row r="238" spans="1:4" s="7" customFormat="1" ht="24" customHeight="1">
      <c r="A238" s="48" t="s">
        <v>365</v>
      </c>
      <c r="B238" s="37" t="s">
        <v>341</v>
      </c>
      <c r="C238" s="38">
        <v>45</v>
      </c>
      <c r="D238" s="37" t="s">
        <v>366</v>
      </c>
    </row>
    <row r="239" spans="1:4" s="7" customFormat="1" ht="24" customHeight="1">
      <c r="A239" s="48" t="s">
        <v>365</v>
      </c>
      <c r="B239" s="37" t="s">
        <v>341</v>
      </c>
      <c r="C239" s="38">
        <v>24</v>
      </c>
      <c r="D239" s="37" t="s">
        <v>366</v>
      </c>
    </row>
    <row r="240" spans="1:4" s="4" customFormat="1" ht="24" customHeight="1">
      <c r="A240" s="34">
        <v>21099</v>
      </c>
      <c r="B240" s="42" t="s">
        <v>367</v>
      </c>
      <c r="C240" s="43">
        <f>SUM(C241:C241)</f>
        <v>0.6</v>
      </c>
      <c r="D240" s="44"/>
    </row>
    <row r="241" spans="1:4" s="7" customFormat="1" ht="24" customHeight="1">
      <c r="A241" s="48" t="s">
        <v>368</v>
      </c>
      <c r="B241" s="37" t="s">
        <v>367</v>
      </c>
      <c r="C241" s="38">
        <v>0.6</v>
      </c>
      <c r="D241" s="37" t="s">
        <v>369</v>
      </c>
    </row>
    <row r="242" spans="1:4" s="10" customFormat="1" ht="24" customHeight="1">
      <c r="A242" s="30">
        <v>211</v>
      </c>
      <c r="B242" s="31" t="s">
        <v>370</v>
      </c>
      <c r="C242" s="32">
        <f>C243+C248+C250+C254+C260+C262+C264+C266</f>
        <v>14760.150000000001</v>
      </c>
      <c r="D242" s="63"/>
    </row>
    <row r="243" spans="1:4" s="6" customFormat="1" ht="24" customHeight="1">
      <c r="A243" s="34" t="s">
        <v>371</v>
      </c>
      <c r="B243" s="42" t="s">
        <v>372</v>
      </c>
      <c r="C243" s="43">
        <f>SUM(C244:C247)</f>
        <v>8650</v>
      </c>
      <c r="D243" s="42"/>
    </row>
    <row r="244" spans="1:4" s="7" customFormat="1" ht="24" customHeight="1">
      <c r="A244" s="48" t="s">
        <v>373</v>
      </c>
      <c r="B244" s="37" t="s">
        <v>374</v>
      </c>
      <c r="C244" s="38">
        <v>2500</v>
      </c>
      <c r="D244" s="37" t="s">
        <v>375</v>
      </c>
    </row>
    <row r="245" spans="1:4" s="7" customFormat="1" ht="24" customHeight="1">
      <c r="A245" s="48" t="s">
        <v>373</v>
      </c>
      <c r="B245" s="37" t="s">
        <v>374</v>
      </c>
      <c r="C245" s="38">
        <v>6000</v>
      </c>
      <c r="D245" s="37" t="s">
        <v>375</v>
      </c>
    </row>
    <row r="246" spans="1:4" s="7" customFormat="1" ht="24" customHeight="1">
      <c r="A246" s="48" t="s">
        <v>376</v>
      </c>
      <c r="B246" s="37" t="s">
        <v>377</v>
      </c>
      <c r="C246" s="38">
        <f>-400</f>
        <v>-400</v>
      </c>
      <c r="D246" s="37" t="s">
        <v>378</v>
      </c>
    </row>
    <row r="247" spans="1:4" s="4" customFormat="1" ht="24" customHeight="1">
      <c r="A247" s="48" t="s">
        <v>376</v>
      </c>
      <c r="B247" s="37" t="s">
        <v>377</v>
      </c>
      <c r="C247" s="38">
        <v>550</v>
      </c>
      <c r="D247" s="37" t="s">
        <v>379</v>
      </c>
    </row>
    <row r="248" spans="1:4" s="6" customFormat="1" ht="24" customHeight="1">
      <c r="A248" s="34" t="s">
        <v>380</v>
      </c>
      <c r="B248" s="42" t="s">
        <v>381</v>
      </c>
      <c r="C248" s="43">
        <f>SUM(C249:C249)</f>
        <v>0</v>
      </c>
      <c r="D248" s="42"/>
    </row>
    <row r="249" spans="1:4" s="7" customFormat="1" ht="24" customHeight="1">
      <c r="A249" s="48" t="s">
        <v>382</v>
      </c>
      <c r="B249" s="37" t="s">
        <v>383</v>
      </c>
      <c r="C249" s="38"/>
      <c r="D249" s="37"/>
    </row>
    <row r="250" spans="1:4" s="6" customFormat="1" ht="24" customHeight="1">
      <c r="A250" s="34">
        <v>21105</v>
      </c>
      <c r="B250" s="42" t="s">
        <v>384</v>
      </c>
      <c r="C250" s="43">
        <f>SUM(C251:C253)</f>
        <v>591.0999999999999</v>
      </c>
      <c r="D250" s="42"/>
    </row>
    <row r="251" spans="1:4" s="4" customFormat="1" ht="24" customHeight="1">
      <c r="A251" s="36">
        <v>2110502</v>
      </c>
      <c r="B251" s="44" t="s">
        <v>385</v>
      </c>
      <c r="C251" s="38">
        <v>500.2</v>
      </c>
      <c r="D251" s="44" t="s">
        <v>386</v>
      </c>
    </row>
    <row r="252" spans="1:4" s="4" customFormat="1" ht="24" customHeight="1">
      <c r="A252" s="36">
        <v>2110502</v>
      </c>
      <c r="B252" s="44" t="s">
        <v>385</v>
      </c>
      <c r="C252" s="38">
        <v>10.9</v>
      </c>
      <c r="D252" s="44" t="s">
        <v>387</v>
      </c>
    </row>
    <row r="253" spans="1:4" s="4" customFormat="1" ht="24" customHeight="1">
      <c r="A253" s="36" t="s">
        <v>388</v>
      </c>
      <c r="B253" s="44" t="s">
        <v>389</v>
      </c>
      <c r="C253" s="37">
        <v>80</v>
      </c>
      <c r="D253" s="44" t="s">
        <v>390</v>
      </c>
    </row>
    <row r="254" spans="1:4" s="6" customFormat="1" ht="24" customHeight="1">
      <c r="A254" s="34">
        <v>21106</v>
      </c>
      <c r="B254" s="42" t="s">
        <v>391</v>
      </c>
      <c r="C254" s="43">
        <f>SUM(C255:C259)</f>
        <v>5010.55</v>
      </c>
      <c r="D254" s="42"/>
    </row>
    <row r="255" spans="1:4" s="4" customFormat="1" ht="24" customHeight="1">
      <c r="A255" s="36">
        <v>2110602</v>
      </c>
      <c r="B255" s="78" t="s">
        <v>392</v>
      </c>
      <c r="C255" s="38">
        <v>3737</v>
      </c>
      <c r="D255" s="44" t="s">
        <v>393</v>
      </c>
    </row>
    <row r="256" spans="1:4" s="12" customFormat="1" ht="24" customHeight="1">
      <c r="A256" s="37">
        <v>2110602</v>
      </c>
      <c r="B256" s="72" t="s">
        <v>394</v>
      </c>
      <c r="C256" s="37">
        <v>711.35</v>
      </c>
      <c r="D256" s="37" t="s">
        <v>395</v>
      </c>
    </row>
    <row r="257" spans="1:4" s="12" customFormat="1" ht="24" customHeight="1">
      <c r="A257" s="36">
        <v>2110602</v>
      </c>
      <c r="B257" s="78" t="s">
        <v>392</v>
      </c>
      <c r="C257" s="37">
        <v>240</v>
      </c>
      <c r="D257" s="37" t="s">
        <v>396</v>
      </c>
    </row>
    <row r="258" spans="1:4" s="12" customFormat="1" ht="54" customHeight="1">
      <c r="A258" s="37">
        <v>2110602</v>
      </c>
      <c r="B258" s="72" t="s">
        <v>394</v>
      </c>
      <c r="C258" s="37">
        <f>160+140.2+2</f>
        <v>302.2</v>
      </c>
      <c r="D258" s="37" t="s">
        <v>397</v>
      </c>
    </row>
    <row r="259" spans="1:4" s="4" customFormat="1" ht="24" customHeight="1">
      <c r="A259" s="36" t="s">
        <v>398</v>
      </c>
      <c r="B259" s="78" t="s">
        <v>399</v>
      </c>
      <c r="C259" s="38">
        <v>20</v>
      </c>
      <c r="D259" s="44" t="s">
        <v>400</v>
      </c>
    </row>
    <row r="260" spans="1:4" s="4" customFormat="1" ht="24" customHeight="1">
      <c r="A260" s="34" t="s">
        <v>401</v>
      </c>
      <c r="B260" s="42" t="s">
        <v>402</v>
      </c>
      <c r="C260" s="43">
        <f>SUM(C261:C261)</f>
        <v>77.5</v>
      </c>
      <c r="D260" s="44"/>
    </row>
    <row r="261" spans="1:4" s="7" customFormat="1" ht="24" customHeight="1">
      <c r="A261" s="48" t="s">
        <v>403</v>
      </c>
      <c r="B261" s="37" t="s">
        <v>404</v>
      </c>
      <c r="C261" s="38">
        <v>77.5</v>
      </c>
      <c r="D261" s="37" t="s">
        <v>405</v>
      </c>
    </row>
    <row r="262" spans="1:4" s="4" customFormat="1" ht="24" customHeight="1">
      <c r="A262" s="34">
        <v>21110</v>
      </c>
      <c r="B262" s="42" t="s">
        <v>406</v>
      </c>
      <c r="C262" s="43">
        <f>SUM(C263:C263)</f>
        <v>0</v>
      </c>
      <c r="D262" s="44"/>
    </row>
    <row r="263" spans="1:4" s="4" customFormat="1" ht="24" customHeight="1">
      <c r="A263" s="36" t="s">
        <v>407</v>
      </c>
      <c r="B263" s="44" t="s">
        <v>406</v>
      </c>
      <c r="C263" s="38"/>
      <c r="D263" s="44"/>
    </row>
    <row r="264" spans="1:4" s="4" customFormat="1" ht="24" customHeight="1">
      <c r="A264" s="34" t="s">
        <v>408</v>
      </c>
      <c r="B264" s="42" t="s">
        <v>409</v>
      </c>
      <c r="C264" s="43">
        <f>SUM(C265)</f>
        <v>0</v>
      </c>
      <c r="D264" s="44"/>
    </row>
    <row r="265" spans="1:4" s="4" customFormat="1" ht="24" customHeight="1">
      <c r="A265" s="36" t="s">
        <v>410</v>
      </c>
      <c r="B265" s="44" t="s">
        <v>411</v>
      </c>
      <c r="C265" s="38"/>
      <c r="D265" s="44"/>
    </row>
    <row r="266" spans="1:4" s="6" customFormat="1" ht="24" customHeight="1">
      <c r="A266" s="34" t="s">
        <v>412</v>
      </c>
      <c r="B266" s="42" t="s">
        <v>413</v>
      </c>
      <c r="C266" s="43">
        <f>SUM(C267:C267)</f>
        <v>431</v>
      </c>
      <c r="D266" s="42"/>
    </row>
    <row r="267" spans="1:4" s="4" customFormat="1" ht="24" customHeight="1">
      <c r="A267" s="36" t="s">
        <v>414</v>
      </c>
      <c r="B267" s="44" t="s">
        <v>413</v>
      </c>
      <c r="C267" s="38">
        <v>431</v>
      </c>
      <c r="D267" s="44" t="s">
        <v>415</v>
      </c>
    </row>
    <row r="268" spans="1:4" s="10" customFormat="1" ht="24" customHeight="1">
      <c r="A268" s="30">
        <v>212</v>
      </c>
      <c r="B268" s="31" t="s">
        <v>416</v>
      </c>
      <c r="C268" s="32">
        <f>C269+C273</f>
        <v>11987</v>
      </c>
      <c r="D268" s="63"/>
    </row>
    <row r="269" spans="1:4" s="4" customFormat="1" ht="24" customHeight="1">
      <c r="A269" s="34">
        <v>21203</v>
      </c>
      <c r="B269" s="42" t="s">
        <v>417</v>
      </c>
      <c r="C269" s="43">
        <f>SUM(C270:C272)</f>
        <v>1450</v>
      </c>
      <c r="D269" s="44"/>
    </row>
    <row r="270" spans="1:4" s="4" customFormat="1" ht="24" customHeight="1">
      <c r="A270" s="36" t="s">
        <v>418</v>
      </c>
      <c r="B270" s="44" t="s">
        <v>419</v>
      </c>
      <c r="C270" s="38">
        <v>1000</v>
      </c>
      <c r="D270" s="46" t="s">
        <v>420</v>
      </c>
    </row>
    <row r="271" spans="1:4" s="4" customFormat="1" ht="24" customHeight="1">
      <c r="A271" s="36" t="s">
        <v>418</v>
      </c>
      <c r="B271" s="44" t="s">
        <v>419</v>
      </c>
      <c r="C271" s="38">
        <v>450</v>
      </c>
      <c r="D271" s="46" t="s">
        <v>420</v>
      </c>
    </row>
    <row r="272" spans="1:4" s="4" customFormat="1" ht="24" customHeight="1">
      <c r="A272" s="36" t="s">
        <v>421</v>
      </c>
      <c r="B272" s="44" t="s">
        <v>422</v>
      </c>
      <c r="C272" s="38"/>
      <c r="D272" s="44"/>
    </row>
    <row r="273" spans="1:4" s="4" customFormat="1" ht="24" customHeight="1">
      <c r="A273" s="34" t="s">
        <v>423</v>
      </c>
      <c r="B273" s="42" t="s">
        <v>424</v>
      </c>
      <c r="C273" s="43">
        <f>SUM(C274:C275)</f>
        <v>10537</v>
      </c>
      <c r="D273" s="44"/>
    </row>
    <row r="274" spans="1:4" s="7" customFormat="1" ht="24" customHeight="1">
      <c r="A274" s="54" t="s">
        <v>425</v>
      </c>
      <c r="B274" s="41" t="s">
        <v>426</v>
      </c>
      <c r="C274" s="38">
        <v>5000</v>
      </c>
      <c r="D274" s="37" t="s">
        <v>427</v>
      </c>
    </row>
    <row r="275" spans="1:4" s="7" customFormat="1" ht="24" customHeight="1">
      <c r="A275" s="54" t="s">
        <v>428</v>
      </c>
      <c r="B275" s="41" t="s">
        <v>426</v>
      </c>
      <c r="C275" s="38">
        <v>5537</v>
      </c>
      <c r="D275" s="37" t="s">
        <v>426</v>
      </c>
    </row>
    <row r="276" spans="1:4" s="10" customFormat="1" ht="24" customHeight="1">
      <c r="A276" s="30">
        <v>213</v>
      </c>
      <c r="B276" s="31" t="s">
        <v>429</v>
      </c>
      <c r="C276" s="32">
        <f>C277+C317+C332+C348+C364+C368+C379+C387</f>
        <v>84012.77999999998</v>
      </c>
      <c r="D276" s="63"/>
    </row>
    <row r="277" spans="1:4" s="4" customFormat="1" ht="24" customHeight="1">
      <c r="A277" s="34">
        <v>21301</v>
      </c>
      <c r="B277" s="42" t="s">
        <v>430</v>
      </c>
      <c r="C277" s="43">
        <f>SUM(C278:C316)</f>
        <v>18561.519999999997</v>
      </c>
      <c r="D277" s="44"/>
    </row>
    <row r="278" spans="1:4" s="4" customFormat="1" ht="24" customHeight="1">
      <c r="A278" s="36">
        <v>2130106</v>
      </c>
      <c r="B278" s="44" t="s">
        <v>431</v>
      </c>
      <c r="C278" s="38">
        <v>145</v>
      </c>
      <c r="D278" s="44" t="s">
        <v>432</v>
      </c>
    </row>
    <row r="279" spans="1:4" s="7" customFormat="1" ht="24" customHeight="1">
      <c r="A279" s="48" t="s">
        <v>433</v>
      </c>
      <c r="B279" s="37" t="s">
        <v>431</v>
      </c>
      <c r="C279" s="38">
        <f>51+20+4+15+8</f>
        <v>98</v>
      </c>
      <c r="D279" s="37" t="s">
        <v>434</v>
      </c>
    </row>
    <row r="280" spans="1:4" s="7" customFormat="1" ht="24" customHeight="1">
      <c r="A280" s="36">
        <v>2130106</v>
      </c>
      <c r="B280" s="44" t="s">
        <v>431</v>
      </c>
      <c r="C280" s="38">
        <f>140+20+112</f>
        <v>272</v>
      </c>
      <c r="D280" s="37" t="s">
        <v>435</v>
      </c>
    </row>
    <row r="281" spans="1:4" s="7" customFormat="1" ht="24" customHeight="1">
      <c r="A281" s="36">
        <v>2130106</v>
      </c>
      <c r="B281" s="44" t="s">
        <v>431</v>
      </c>
      <c r="C281" s="38">
        <v>11</v>
      </c>
      <c r="D281" s="44" t="s">
        <v>436</v>
      </c>
    </row>
    <row r="282" spans="1:4" s="7" customFormat="1" ht="24" customHeight="1">
      <c r="A282" s="48" t="s">
        <v>437</v>
      </c>
      <c r="B282" s="37" t="s">
        <v>438</v>
      </c>
      <c r="C282" s="38">
        <f>17+197.1+3</f>
        <v>217.1</v>
      </c>
      <c r="D282" s="37" t="s">
        <v>439</v>
      </c>
    </row>
    <row r="283" spans="1:4" s="7" customFormat="1" ht="24" customHeight="1">
      <c r="A283" s="48" t="s">
        <v>437</v>
      </c>
      <c r="B283" s="37" t="s">
        <v>438</v>
      </c>
      <c r="C283" s="38">
        <f>32+33.5+27</f>
        <v>92.5</v>
      </c>
      <c r="D283" s="37" t="s">
        <v>440</v>
      </c>
    </row>
    <row r="284" spans="1:4" s="7" customFormat="1" ht="24" customHeight="1">
      <c r="A284" s="48" t="s">
        <v>437</v>
      </c>
      <c r="B284" s="37" t="s">
        <v>438</v>
      </c>
      <c r="C284" s="38">
        <v>185.4</v>
      </c>
      <c r="D284" s="37" t="s">
        <v>441</v>
      </c>
    </row>
    <row r="285" spans="1:4" s="4" customFormat="1" ht="24" customHeight="1">
      <c r="A285" s="36" t="s">
        <v>442</v>
      </c>
      <c r="B285" s="44" t="s">
        <v>443</v>
      </c>
      <c r="C285" s="38">
        <f>12+0.6</f>
        <v>12.6</v>
      </c>
      <c r="D285" s="37" t="s">
        <v>444</v>
      </c>
    </row>
    <row r="286" spans="1:4" s="4" customFormat="1" ht="24" customHeight="1">
      <c r="A286" s="36" t="s">
        <v>445</v>
      </c>
      <c r="B286" s="44" t="s">
        <v>446</v>
      </c>
      <c r="C286" s="38">
        <f>21+2+5</f>
        <v>28</v>
      </c>
      <c r="D286" s="37" t="s">
        <v>447</v>
      </c>
    </row>
    <row r="287" spans="1:4" s="4" customFormat="1" ht="24" customHeight="1">
      <c r="A287" s="36" t="s">
        <v>448</v>
      </c>
      <c r="B287" s="44" t="s">
        <v>449</v>
      </c>
      <c r="C287" s="38">
        <v>250</v>
      </c>
      <c r="D287" s="37" t="s">
        <v>450</v>
      </c>
    </row>
    <row r="288" spans="1:4" s="4" customFormat="1" ht="24" customHeight="1">
      <c r="A288" s="36" t="s">
        <v>448</v>
      </c>
      <c r="B288" s="44" t="s">
        <v>449</v>
      </c>
      <c r="C288" s="38">
        <v>70</v>
      </c>
      <c r="D288" s="37" t="s">
        <v>451</v>
      </c>
    </row>
    <row r="289" spans="1:4" s="4" customFormat="1" ht="24" customHeight="1">
      <c r="A289" s="36" t="s">
        <v>448</v>
      </c>
      <c r="B289" s="44" t="s">
        <v>449</v>
      </c>
      <c r="C289" s="38">
        <v>170.2</v>
      </c>
      <c r="D289" s="44" t="s">
        <v>452</v>
      </c>
    </row>
    <row r="290" spans="1:4" s="4" customFormat="1" ht="24" customHeight="1">
      <c r="A290" s="36" t="s">
        <v>448</v>
      </c>
      <c r="B290" s="44" t="s">
        <v>449</v>
      </c>
      <c r="C290" s="38">
        <v>433</v>
      </c>
      <c r="D290" s="37" t="s">
        <v>450</v>
      </c>
    </row>
    <row r="291" spans="1:4" s="4" customFormat="1" ht="24" customHeight="1">
      <c r="A291" s="36" t="s">
        <v>453</v>
      </c>
      <c r="B291" s="44" t="s">
        <v>454</v>
      </c>
      <c r="C291" s="38">
        <v>200</v>
      </c>
      <c r="D291" s="37" t="s">
        <v>455</v>
      </c>
    </row>
    <row r="292" spans="1:4" s="4" customFormat="1" ht="24" customHeight="1">
      <c r="A292" s="36">
        <v>2130122</v>
      </c>
      <c r="B292" s="44" t="s">
        <v>456</v>
      </c>
      <c r="C292" s="38">
        <v>313</v>
      </c>
      <c r="D292" s="44" t="s">
        <v>457</v>
      </c>
    </row>
    <row r="293" spans="1:4" s="4" customFormat="1" ht="24" customHeight="1">
      <c r="A293" s="36">
        <v>2130122</v>
      </c>
      <c r="B293" s="44" t="s">
        <v>456</v>
      </c>
      <c r="C293" s="38">
        <v>110</v>
      </c>
      <c r="D293" s="44" t="s">
        <v>458</v>
      </c>
    </row>
    <row r="294" spans="1:4" s="4" customFormat="1" ht="24" customHeight="1">
      <c r="A294" s="36">
        <v>2130122</v>
      </c>
      <c r="B294" s="44" t="s">
        <v>456</v>
      </c>
      <c r="C294" s="38">
        <f>120+945+52.5</f>
        <v>1117.5</v>
      </c>
      <c r="D294" s="44" t="s">
        <v>459</v>
      </c>
    </row>
    <row r="295" spans="1:4" ht="24" customHeight="1">
      <c r="A295" s="44">
        <v>2130122</v>
      </c>
      <c r="B295" s="44" t="s">
        <v>456</v>
      </c>
      <c r="C295" s="37">
        <v>40</v>
      </c>
      <c r="D295" s="44" t="s">
        <v>460</v>
      </c>
    </row>
    <row r="296" spans="1:240" s="12" customFormat="1" ht="43.5" customHeight="1">
      <c r="A296" s="37">
        <v>2130122</v>
      </c>
      <c r="B296" s="37" t="s">
        <v>456</v>
      </c>
      <c r="C296" s="37">
        <v>25</v>
      </c>
      <c r="D296" s="37" t="s">
        <v>461</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c r="CR296" s="75"/>
      <c r="CS296" s="75"/>
      <c r="CT296" s="75"/>
      <c r="CU296" s="75"/>
      <c r="CV296" s="75"/>
      <c r="CW296" s="75"/>
      <c r="CX296" s="75"/>
      <c r="CY296" s="75"/>
      <c r="CZ296" s="75"/>
      <c r="DA296" s="75"/>
      <c r="DB296" s="75"/>
      <c r="DC296" s="75"/>
      <c r="DD296" s="75"/>
      <c r="DE296" s="75"/>
      <c r="DF296" s="75"/>
      <c r="DG296" s="75"/>
      <c r="DH296" s="75"/>
      <c r="DI296" s="75"/>
      <c r="DJ296" s="75"/>
      <c r="DK296" s="75"/>
      <c r="DL296" s="75"/>
      <c r="DM296" s="75"/>
      <c r="DN296" s="75"/>
      <c r="DO296" s="75"/>
      <c r="DP296" s="75"/>
      <c r="DQ296" s="75"/>
      <c r="DR296" s="75"/>
      <c r="DS296" s="75"/>
      <c r="DT296" s="75"/>
      <c r="DU296" s="75"/>
      <c r="DV296" s="75"/>
      <c r="DW296" s="75"/>
      <c r="DX296" s="75"/>
      <c r="DY296" s="75"/>
      <c r="DZ296" s="75"/>
      <c r="EA296" s="75"/>
      <c r="EB296" s="75"/>
      <c r="EC296" s="75"/>
      <c r="ED296" s="75"/>
      <c r="EE296" s="75"/>
      <c r="EF296" s="75"/>
      <c r="EG296" s="75"/>
      <c r="EH296" s="75"/>
      <c r="EI296" s="75"/>
      <c r="EJ296" s="75"/>
      <c r="EK296" s="75"/>
      <c r="EL296" s="75"/>
      <c r="EM296" s="75"/>
      <c r="EN296" s="75"/>
      <c r="EO296" s="75"/>
      <c r="EP296" s="75"/>
      <c r="EQ296" s="75"/>
      <c r="ER296" s="75"/>
      <c r="ES296" s="75"/>
      <c r="ET296" s="75"/>
      <c r="EU296" s="75"/>
      <c r="EV296" s="75"/>
      <c r="EW296" s="75"/>
      <c r="EX296" s="75"/>
      <c r="EY296" s="75"/>
      <c r="EZ296" s="75"/>
      <c r="FA296" s="75"/>
      <c r="FB296" s="75"/>
      <c r="FC296" s="75"/>
      <c r="FD296" s="75"/>
      <c r="FE296" s="75"/>
      <c r="FF296" s="75"/>
      <c r="FG296" s="75"/>
      <c r="FH296" s="75"/>
      <c r="FI296" s="75"/>
      <c r="FJ296" s="75"/>
      <c r="FK296" s="75"/>
      <c r="FL296" s="75"/>
      <c r="FM296" s="75"/>
      <c r="FN296" s="75"/>
      <c r="FO296" s="75"/>
      <c r="FP296" s="75"/>
      <c r="FQ296" s="75"/>
      <c r="FR296" s="75"/>
      <c r="FS296" s="75"/>
      <c r="FT296" s="75"/>
      <c r="FU296" s="75"/>
      <c r="FV296" s="75"/>
      <c r="FW296" s="75"/>
      <c r="FX296" s="75"/>
      <c r="FY296" s="75"/>
      <c r="FZ296" s="75"/>
      <c r="GA296" s="75"/>
      <c r="GB296" s="75"/>
      <c r="GC296" s="75"/>
      <c r="GD296" s="75"/>
      <c r="GE296" s="75"/>
      <c r="GF296" s="75"/>
      <c r="GG296" s="75"/>
      <c r="GH296" s="75"/>
      <c r="GI296" s="75"/>
      <c r="GJ296" s="75"/>
      <c r="GK296" s="75"/>
      <c r="GL296" s="75"/>
      <c r="GM296" s="75"/>
      <c r="GN296" s="75"/>
      <c r="GO296" s="75"/>
      <c r="GP296" s="75"/>
      <c r="GQ296" s="75"/>
      <c r="GR296" s="75"/>
      <c r="GS296" s="75"/>
      <c r="GT296" s="75"/>
      <c r="GU296" s="75"/>
      <c r="GV296" s="75"/>
      <c r="GW296" s="75"/>
      <c r="GX296" s="75"/>
      <c r="GY296" s="75"/>
      <c r="GZ296" s="75"/>
      <c r="HA296" s="75"/>
      <c r="HB296" s="75"/>
      <c r="HC296" s="75"/>
      <c r="HD296" s="75"/>
      <c r="HE296" s="75"/>
      <c r="HF296" s="75"/>
      <c r="HG296" s="75"/>
      <c r="HH296" s="75"/>
      <c r="HI296" s="75"/>
      <c r="HJ296" s="75"/>
      <c r="HK296" s="75"/>
      <c r="HL296" s="75"/>
      <c r="HM296" s="75"/>
      <c r="HN296" s="75"/>
      <c r="HO296" s="75"/>
      <c r="HP296" s="75"/>
      <c r="HQ296" s="75"/>
      <c r="HR296" s="75"/>
      <c r="HS296" s="75"/>
      <c r="HT296" s="75"/>
      <c r="HU296" s="75"/>
      <c r="HV296" s="75"/>
      <c r="HW296" s="75"/>
      <c r="HX296" s="75"/>
      <c r="HY296" s="75"/>
      <c r="HZ296" s="75"/>
      <c r="IA296" s="75"/>
      <c r="IB296" s="75"/>
      <c r="IC296" s="75"/>
      <c r="ID296" s="75"/>
      <c r="IE296" s="75"/>
      <c r="IF296" s="75"/>
    </row>
    <row r="297" spans="1:4" s="7" customFormat="1" ht="24" customHeight="1">
      <c r="A297" s="48">
        <v>2130124</v>
      </c>
      <c r="B297" s="37" t="s">
        <v>462</v>
      </c>
      <c r="C297" s="38">
        <f>20+100</f>
        <v>120</v>
      </c>
      <c r="D297" s="37" t="s">
        <v>463</v>
      </c>
    </row>
    <row r="298" spans="1:4" s="4" customFormat="1" ht="24" customHeight="1">
      <c r="A298" s="36">
        <v>2130124</v>
      </c>
      <c r="B298" s="44" t="s">
        <v>462</v>
      </c>
      <c r="C298" s="38">
        <f>39+20+230+175</f>
        <v>464</v>
      </c>
      <c r="D298" s="44" t="s">
        <v>464</v>
      </c>
    </row>
    <row r="299" spans="1:4" s="4" customFormat="1" ht="24" customHeight="1">
      <c r="A299" s="36">
        <v>2130124</v>
      </c>
      <c r="B299" s="44" t="s">
        <v>462</v>
      </c>
      <c r="C299" s="38">
        <f>199+30+25+20+224+159+272+4</f>
        <v>933</v>
      </c>
      <c r="D299" s="44" t="s">
        <v>436</v>
      </c>
    </row>
    <row r="300" spans="1:4" s="4" customFormat="1" ht="24" customHeight="1">
      <c r="A300" s="36" t="s">
        <v>465</v>
      </c>
      <c r="B300" s="44" t="s">
        <v>466</v>
      </c>
      <c r="C300" s="38">
        <v>172</v>
      </c>
      <c r="D300" s="44" t="s">
        <v>467</v>
      </c>
    </row>
    <row r="301" spans="1:4" s="4" customFormat="1" ht="24" customHeight="1">
      <c r="A301" s="36" t="s">
        <v>468</v>
      </c>
      <c r="B301" s="44" t="s">
        <v>469</v>
      </c>
      <c r="C301" s="38">
        <v>20</v>
      </c>
      <c r="D301" s="44" t="s">
        <v>470</v>
      </c>
    </row>
    <row r="302" spans="1:4" ht="24" customHeight="1">
      <c r="A302" s="44">
        <v>2130135</v>
      </c>
      <c r="B302" s="44" t="s">
        <v>471</v>
      </c>
      <c r="C302" s="37">
        <v>-39.97</v>
      </c>
      <c r="D302" s="44" t="s">
        <v>472</v>
      </c>
    </row>
    <row r="303" spans="1:4" s="4" customFormat="1" ht="24" customHeight="1">
      <c r="A303" s="36" t="s">
        <v>473</v>
      </c>
      <c r="B303" s="44" t="s">
        <v>474</v>
      </c>
      <c r="C303" s="38">
        <f>1500+4+940.2</f>
        <v>2444.2</v>
      </c>
      <c r="D303" s="37" t="s">
        <v>475</v>
      </c>
    </row>
    <row r="304" spans="1:4" s="4" customFormat="1" ht="24" customHeight="1">
      <c r="A304" s="36" t="s">
        <v>473</v>
      </c>
      <c r="B304" s="44" t="s">
        <v>474</v>
      </c>
      <c r="C304" s="38">
        <v>1191</v>
      </c>
      <c r="D304" s="82" t="s">
        <v>476</v>
      </c>
    </row>
    <row r="305" spans="1:4" s="4" customFormat="1" ht="24" customHeight="1">
      <c r="A305" s="36" t="s">
        <v>473</v>
      </c>
      <c r="B305" s="44" t="s">
        <v>474</v>
      </c>
      <c r="C305" s="38">
        <v>720</v>
      </c>
      <c r="D305" s="82" t="s">
        <v>477</v>
      </c>
    </row>
    <row r="306" spans="1:4" s="4" customFormat="1" ht="24" customHeight="1">
      <c r="A306" s="36" t="s">
        <v>478</v>
      </c>
      <c r="B306" s="44" t="s">
        <v>479</v>
      </c>
      <c r="C306" s="38">
        <v>1080</v>
      </c>
      <c r="D306" s="44" t="s">
        <v>480</v>
      </c>
    </row>
    <row r="307" spans="1:4" s="4" customFormat="1" ht="24" customHeight="1">
      <c r="A307" s="36" t="s">
        <v>481</v>
      </c>
      <c r="B307" s="44" t="s">
        <v>482</v>
      </c>
      <c r="C307" s="38"/>
      <c r="D307" s="37" t="s">
        <v>483</v>
      </c>
    </row>
    <row r="308" spans="1:4" s="4" customFormat="1" ht="24" customHeight="1">
      <c r="A308" s="36" t="s">
        <v>481</v>
      </c>
      <c r="B308" s="44" t="s">
        <v>484</v>
      </c>
      <c r="C308" s="38">
        <v>71.9</v>
      </c>
      <c r="D308" s="37" t="s">
        <v>485</v>
      </c>
    </row>
    <row r="309" spans="1:4" s="4" customFormat="1" ht="24" customHeight="1">
      <c r="A309" s="36" t="s">
        <v>481</v>
      </c>
      <c r="B309" s="44" t="s">
        <v>482</v>
      </c>
      <c r="C309" s="38">
        <v>58.2</v>
      </c>
      <c r="D309" s="37" t="s">
        <v>486</v>
      </c>
    </row>
    <row r="310" spans="1:4" s="4" customFormat="1" ht="24" customHeight="1">
      <c r="A310" s="36" t="s">
        <v>481</v>
      </c>
      <c r="B310" s="44" t="s">
        <v>482</v>
      </c>
      <c r="C310" s="38">
        <v>53.8</v>
      </c>
      <c r="D310" s="37" t="s">
        <v>487</v>
      </c>
    </row>
    <row r="311" spans="1:256" s="4" customFormat="1" ht="24" customHeight="1">
      <c r="A311" s="44" t="s">
        <v>488</v>
      </c>
      <c r="B311" s="44" t="s">
        <v>489</v>
      </c>
      <c r="C311" s="44">
        <v>188.6</v>
      </c>
      <c r="D311" s="44" t="s">
        <v>490</v>
      </c>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c r="GZ311" s="44"/>
      <c r="HA311" s="44"/>
      <c r="HB311" s="44"/>
      <c r="HC311" s="44"/>
      <c r="HD311" s="44"/>
      <c r="HE311" s="44"/>
      <c r="HF311" s="44"/>
      <c r="HG311" s="44"/>
      <c r="HH311" s="44"/>
      <c r="HI311" s="44"/>
      <c r="HJ311" s="44"/>
      <c r="HK311" s="44"/>
      <c r="HL311" s="44"/>
      <c r="HM311" s="44"/>
      <c r="HN311" s="44"/>
      <c r="HO311" s="44"/>
      <c r="HP311" s="44"/>
      <c r="HQ311" s="44"/>
      <c r="HR311" s="44"/>
      <c r="HS311" s="44"/>
      <c r="HT311" s="44"/>
      <c r="HU311" s="44"/>
      <c r="HV311" s="44"/>
      <c r="HW311" s="44"/>
      <c r="HX311" s="44"/>
      <c r="HY311" s="44"/>
      <c r="HZ311" s="44"/>
      <c r="IA311" s="44"/>
      <c r="IB311" s="44"/>
      <c r="IC311" s="44"/>
      <c r="ID311" s="44"/>
      <c r="IE311" s="44"/>
      <c r="IF311" s="44"/>
      <c r="IG311" s="44"/>
      <c r="IH311" s="44"/>
      <c r="II311" s="44"/>
      <c r="IJ311" s="44"/>
      <c r="IK311" s="44"/>
      <c r="IL311" s="44"/>
      <c r="IM311" s="44"/>
      <c r="IN311" s="44"/>
      <c r="IO311" s="44"/>
      <c r="IP311" s="44"/>
      <c r="IQ311" s="44"/>
      <c r="IR311" s="44"/>
      <c r="IS311" s="44"/>
      <c r="IT311" s="44"/>
      <c r="IU311" s="44"/>
      <c r="IV311" s="44"/>
    </row>
    <row r="312" spans="1:4" s="4" customFormat="1" ht="24" customHeight="1">
      <c r="A312" s="36" t="s">
        <v>488</v>
      </c>
      <c r="B312" s="44" t="s">
        <v>489</v>
      </c>
      <c r="C312" s="38">
        <v>20.49</v>
      </c>
      <c r="D312" s="37" t="s">
        <v>471</v>
      </c>
    </row>
    <row r="313" spans="1:256" s="4" customFormat="1" ht="24" customHeight="1">
      <c r="A313" s="44" t="s">
        <v>488</v>
      </c>
      <c r="B313" s="44" t="s">
        <v>489</v>
      </c>
      <c r="C313" s="83">
        <v>462</v>
      </c>
      <c r="D313" s="44" t="s">
        <v>491</v>
      </c>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c r="GZ313" s="44"/>
      <c r="HA313" s="44"/>
      <c r="HB313" s="44"/>
      <c r="HC313" s="44"/>
      <c r="HD313" s="44"/>
      <c r="HE313" s="44"/>
      <c r="HF313" s="44"/>
      <c r="HG313" s="44"/>
      <c r="HH313" s="44"/>
      <c r="HI313" s="44"/>
      <c r="HJ313" s="44"/>
      <c r="HK313" s="44"/>
      <c r="HL313" s="44"/>
      <c r="HM313" s="44"/>
      <c r="HN313" s="44"/>
      <c r="HO313" s="44"/>
      <c r="HP313" s="44"/>
      <c r="HQ313" s="44"/>
      <c r="HR313" s="44"/>
      <c r="HS313" s="44"/>
      <c r="HT313" s="44"/>
      <c r="HU313" s="44"/>
      <c r="HV313" s="44"/>
      <c r="HW313" s="44"/>
      <c r="HX313" s="44"/>
      <c r="HY313" s="44"/>
      <c r="HZ313" s="44"/>
      <c r="IA313" s="44"/>
      <c r="IB313" s="44"/>
      <c r="IC313" s="44"/>
      <c r="ID313" s="44"/>
      <c r="IE313" s="44"/>
      <c r="IF313" s="44"/>
      <c r="IG313" s="44"/>
      <c r="IH313" s="44"/>
      <c r="II313" s="44"/>
      <c r="IJ313" s="44"/>
      <c r="IK313" s="44"/>
      <c r="IL313" s="44"/>
      <c r="IM313" s="44"/>
      <c r="IN313" s="44"/>
      <c r="IO313" s="44"/>
      <c r="IP313" s="44"/>
      <c r="IQ313" s="44"/>
      <c r="IR313" s="44"/>
      <c r="IS313" s="44"/>
      <c r="IT313" s="44"/>
      <c r="IU313" s="44"/>
      <c r="IV313" s="44"/>
    </row>
    <row r="314" spans="1:4" s="4" customFormat="1" ht="24" customHeight="1">
      <c r="A314" s="44" t="s">
        <v>488</v>
      </c>
      <c r="B314" s="44" t="s">
        <v>489</v>
      </c>
      <c r="C314" s="83">
        <v>4084</v>
      </c>
      <c r="D314" s="44" t="s">
        <v>492</v>
      </c>
    </row>
    <row r="315" spans="1:4" s="4" customFormat="1" ht="24" customHeight="1">
      <c r="A315" s="36" t="s">
        <v>488</v>
      </c>
      <c r="B315" s="44" t="s">
        <v>489</v>
      </c>
      <c r="C315" s="83">
        <v>2591</v>
      </c>
      <c r="D315" s="44" t="s">
        <v>492</v>
      </c>
    </row>
    <row r="316" spans="1:4" s="4" customFormat="1" ht="24" customHeight="1">
      <c r="A316" s="44" t="s">
        <v>488</v>
      </c>
      <c r="B316" s="44" t="s">
        <v>489</v>
      </c>
      <c r="C316" s="83">
        <v>137</v>
      </c>
      <c r="D316" s="44" t="s">
        <v>492</v>
      </c>
    </row>
    <row r="317" spans="1:4" s="4" customFormat="1" ht="24" customHeight="1">
      <c r="A317" s="34">
        <v>21302</v>
      </c>
      <c r="B317" s="42" t="s">
        <v>493</v>
      </c>
      <c r="C317" s="43">
        <f>SUM(C318:C331)</f>
        <v>6727.8</v>
      </c>
      <c r="D317" s="44"/>
    </row>
    <row r="318" spans="1:4" s="4" customFormat="1" ht="24" customHeight="1">
      <c r="A318" s="36" t="s">
        <v>494</v>
      </c>
      <c r="B318" s="44" t="s">
        <v>495</v>
      </c>
      <c r="C318" s="38">
        <v>20</v>
      </c>
      <c r="D318" s="44" t="s">
        <v>496</v>
      </c>
    </row>
    <row r="319" spans="1:4" s="4" customFormat="1" ht="24" customHeight="1">
      <c r="A319" s="36" t="s">
        <v>497</v>
      </c>
      <c r="B319" s="46" t="s">
        <v>498</v>
      </c>
      <c r="C319" s="38">
        <f>596.2+300+100+6</f>
        <v>1002.2</v>
      </c>
      <c r="D319" s="37" t="s">
        <v>499</v>
      </c>
    </row>
    <row r="320" spans="1:4" s="4" customFormat="1" ht="24" customHeight="1">
      <c r="A320" s="36" t="s">
        <v>497</v>
      </c>
      <c r="B320" s="46" t="s">
        <v>498</v>
      </c>
      <c r="C320" s="38">
        <f>1960+100+177.5+269+18+8.5</f>
        <v>2533</v>
      </c>
      <c r="D320" s="37" t="s">
        <v>500</v>
      </c>
    </row>
    <row r="321" spans="1:4" s="4" customFormat="1" ht="24" customHeight="1">
      <c r="A321" s="36" t="s">
        <v>497</v>
      </c>
      <c r="B321" s="46" t="s">
        <v>498</v>
      </c>
      <c r="C321" s="38">
        <v>980</v>
      </c>
      <c r="D321" s="37" t="s">
        <v>501</v>
      </c>
    </row>
    <row r="322" spans="1:4" s="4" customFormat="1" ht="24" customHeight="1">
      <c r="A322" s="36" t="s">
        <v>497</v>
      </c>
      <c r="B322" s="46" t="s">
        <v>498</v>
      </c>
      <c r="C322" s="38">
        <v>210</v>
      </c>
      <c r="D322" s="37" t="s">
        <v>502</v>
      </c>
    </row>
    <row r="323" spans="1:4" s="4" customFormat="1" ht="24" customHeight="1">
      <c r="A323" s="36" t="s">
        <v>497</v>
      </c>
      <c r="B323" s="46" t="s">
        <v>498</v>
      </c>
      <c r="C323" s="84">
        <v>900</v>
      </c>
      <c r="D323" s="85" t="s">
        <v>503</v>
      </c>
    </row>
    <row r="324" spans="1:4" s="4" customFormat="1" ht="24" customHeight="1">
      <c r="A324" s="36" t="s">
        <v>504</v>
      </c>
      <c r="B324" s="46" t="s">
        <v>505</v>
      </c>
      <c r="C324" s="38">
        <v>85.2</v>
      </c>
      <c r="D324" s="37" t="s">
        <v>506</v>
      </c>
    </row>
    <row r="325" spans="1:4" s="4" customFormat="1" ht="24" customHeight="1">
      <c r="A325" s="36">
        <v>2130209</v>
      </c>
      <c r="B325" s="46" t="s">
        <v>507</v>
      </c>
      <c r="C325" s="38">
        <v>501.1</v>
      </c>
      <c r="D325" s="37" t="s">
        <v>508</v>
      </c>
    </row>
    <row r="326" spans="1:4" s="4" customFormat="1" ht="24" customHeight="1">
      <c r="A326" s="36">
        <v>2130209</v>
      </c>
      <c r="B326" s="46" t="s">
        <v>507</v>
      </c>
      <c r="C326" s="38">
        <v>29.3</v>
      </c>
      <c r="D326" s="37" t="s">
        <v>507</v>
      </c>
    </row>
    <row r="327" spans="1:4" s="4" customFormat="1" ht="24" customHeight="1">
      <c r="A327" s="36" t="s">
        <v>509</v>
      </c>
      <c r="B327" s="46" t="s">
        <v>510</v>
      </c>
      <c r="C327" s="38">
        <v>80</v>
      </c>
      <c r="D327" s="37" t="s">
        <v>511</v>
      </c>
    </row>
    <row r="328" spans="1:4" s="4" customFormat="1" ht="24" customHeight="1">
      <c r="A328" s="36" t="s">
        <v>509</v>
      </c>
      <c r="B328" s="46" t="s">
        <v>510</v>
      </c>
      <c r="C328" s="38">
        <v>150</v>
      </c>
      <c r="D328" s="37" t="s">
        <v>512</v>
      </c>
    </row>
    <row r="329" spans="1:4" s="4" customFormat="1" ht="24" customHeight="1">
      <c r="A329" s="36" t="s">
        <v>509</v>
      </c>
      <c r="B329" s="46" t="s">
        <v>510</v>
      </c>
      <c r="C329" s="38">
        <v>180</v>
      </c>
      <c r="D329" s="37" t="s">
        <v>513</v>
      </c>
    </row>
    <row r="330" spans="1:4" s="4" customFormat="1" ht="24" customHeight="1">
      <c r="A330" s="36" t="s">
        <v>514</v>
      </c>
      <c r="B330" s="46" t="s">
        <v>515</v>
      </c>
      <c r="C330" s="38">
        <v>7</v>
      </c>
      <c r="D330" s="37" t="s">
        <v>516</v>
      </c>
    </row>
    <row r="331" spans="1:4" s="4" customFormat="1" ht="24" customHeight="1">
      <c r="A331" s="36" t="s">
        <v>517</v>
      </c>
      <c r="B331" s="46" t="s">
        <v>518</v>
      </c>
      <c r="C331" s="38">
        <v>50</v>
      </c>
      <c r="D331" s="37" t="s">
        <v>519</v>
      </c>
    </row>
    <row r="332" spans="1:4" s="4" customFormat="1" ht="24" customHeight="1">
      <c r="A332" s="34">
        <v>21303</v>
      </c>
      <c r="B332" s="42" t="s">
        <v>520</v>
      </c>
      <c r="C332" s="43">
        <f>SUM(C333:C347)</f>
        <v>14735.7</v>
      </c>
      <c r="D332" s="44"/>
    </row>
    <row r="333" spans="1:4" s="4" customFormat="1" ht="24" customHeight="1">
      <c r="A333" s="36" t="s">
        <v>521</v>
      </c>
      <c r="B333" s="44" t="s">
        <v>522</v>
      </c>
      <c r="C333" s="38">
        <v>2980</v>
      </c>
      <c r="D333" s="44" t="s">
        <v>523</v>
      </c>
    </row>
    <row r="334" spans="1:4" s="4" customFormat="1" ht="39.75" customHeight="1">
      <c r="A334" s="48" t="s">
        <v>521</v>
      </c>
      <c r="B334" s="44" t="s">
        <v>522</v>
      </c>
      <c r="C334" s="38">
        <f>1476+1000</f>
        <v>2476</v>
      </c>
      <c r="D334" s="44" t="s">
        <v>524</v>
      </c>
    </row>
    <row r="335" spans="1:4" s="4" customFormat="1" ht="24" customHeight="1">
      <c r="A335" s="48" t="s">
        <v>525</v>
      </c>
      <c r="B335" s="44" t="s">
        <v>526</v>
      </c>
      <c r="C335" s="38">
        <v>125</v>
      </c>
      <c r="D335" s="44" t="s">
        <v>527</v>
      </c>
    </row>
    <row r="336" spans="1:4" s="4" customFormat="1" ht="24" customHeight="1">
      <c r="A336" s="36" t="s">
        <v>528</v>
      </c>
      <c r="B336" s="46" t="s">
        <v>529</v>
      </c>
      <c r="C336" s="38">
        <v>130</v>
      </c>
      <c r="D336" s="44" t="s">
        <v>530</v>
      </c>
    </row>
    <row r="337" spans="1:4" s="4" customFormat="1" ht="24" customHeight="1">
      <c r="A337" s="36" t="s">
        <v>531</v>
      </c>
      <c r="B337" s="46" t="s">
        <v>532</v>
      </c>
      <c r="C337" s="38">
        <v>3</v>
      </c>
      <c r="D337" s="44" t="s">
        <v>533</v>
      </c>
    </row>
    <row r="338" spans="1:4" s="4" customFormat="1" ht="24" customHeight="1">
      <c r="A338" s="36" t="s">
        <v>531</v>
      </c>
      <c r="B338" s="46" t="s">
        <v>532</v>
      </c>
      <c r="C338" s="38">
        <v>42.5</v>
      </c>
      <c r="D338" s="44" t="s">
        <v>534</v>
      </c>
    </row>
    <row r="339" spans="1:4" s="4" customFormat="1" ht="24" customHeight="1">
      <c r="A339" s="36" t="s">
        <v>535</v>
      </c>
      <c r="B339" s="46" t="s">
        <v>536</v>
      </c>
      <c r="C339" s="38">
        <v>70</v>
      </c>
      <c r="D339" s="44" t="s">
        <v>537</v>
      </c>
    </row>
    <row r="340" spans="1:4" s="4" customFormat="1" ht="24" customHeight="1">
      <c r="A340" s="36" t="s">
        <v>535</v>
      </c>
      <c r="B340" s="46" t="s">
        <v>536</v>
      </c>
      <c r="C340" s="38">
        <v>50</v>
      </c>
      <c r="D340" s="44" t="s">
        <v>538</v>
      </c>
    </row>
    <row r="341" spans="1:4" s="7" customFormat="1" ht="24" customHeight="1">
      <c r="A341" s="48" t="s">
        <v>539</v>
      </c>
      <c r="B341" s="41" t="s">
        <v>540</v>
      </c>
      <c r="C341" s="38">
        <v>190</v>
      </c>
      <c r="D341" s="86" t="s">
        <v>541</v>
      </c>
    </row>
    <row r="342" spans="1:4" s="4" customFormat="1" ht="24" customHeight="1">
      <c r="A342" s="48" t="s">
        <v>539</v>
      </c>
      <c r="B342" s="41" t="s">
        <v>540</v>
      </c>
      <c r="C342" s="38">
        <v>200</v>
      </c>
      <c r="D342" s="44" t="s">
        <v>542</v>
      </c>
    </row>
    <row r="343" spans="1:4" s="4" customFormat="1" ht="24" customHeight="1">
      <c r="A343" s="48" t="s">
        <v>543</v>
      </c>
      <c r="B343" s="41" t="s">
        <v>544</v>
      </c>
      <c r="C343" s="38">
        <v>2087</v>
      </c>
      <c r="D343" s="44" t="s">
        <v>545</v>
      </c>
    </row>
    <row r="344" spans="1:4" s="4" customFormat="1" ht="24" customHeight="1">
      <c r="A344" s="87" t="s">
        <v>543</v>
      </c>
      <c r="B344" s="88" t="s">
        <v>544</v>
      </c>
      <c r="C344" s="38">
        <v>880</v>
      </c>
      <c r="D344" s="44" t="s">
        <v>546</v>
      </c>
    </row>
    <row r="345" spans="1:4" s="4" customFormat="1" ht="24" customHeight="1">
      <c r="A345" s="87" t="s">
        <v>543</v>
      </c>
      <c r="B345" s="88" t="s">
        <v>544</v>
      </c>
      <c r="C345" s="38">
        <v>102.2</v>
      </c>
      <c r="D345" s="44" t="s">
        <v>547</v>
      </c>
    </row>
    <row r="346" spans="1:4" s="7" customFormat="1" ht="87" customHeight="1">
      <c r="A346" s="48" t="s">
        <v>548</v>
      </c>
      <c r="B346" s="41" t="s">
        <v>549</v>
      </c>
      <c r="C346" s="38">
        <v>5000</v>
      </c>
      <c r="D346" s="37" t="s">
        <v>550</v>
      </c>
    </row>
    <row r="347" spans="1:4" s="4" customFormat="1" ht="24" customHeight="1">
      <c r="A347" s="36" t="s">
        <v>551</v>
      </c>
      <c r="B347" s="46" t="s">
        <v>552</v>
      </c>
      <c r="C347" s="38">
        <v>400</v>
      </c>
      <c r="D347" s="44" t="s">
        <v>553</v>
      </c>
    </row>
    <row r="348" spans="1:4" s="4" customFormat="1" ht="24" customHeight="1">
      <c r="A348" s="34">
        <v>21305</v>
      </c>
      <c r="B348" s="42" t="s">
        <v>554</v>
      </c>
      <c r="C348" s="43">
        <f>SUM(C349:C363)</f>
        <v>30909</v>
      </c>
      <c r="D348" s="44"/>
    </row>
    <row r="349" spans="1:4" s="7" customFormat="1" ht="24" customHeight="1">
      <c r="A349" s="48" t="s">
        <v>555</v>
      </c>
      <c r="B349" s="41" t="s">
        <v>556</v>
      </c>
      <c r="C349" s="38">
        <v>5548</v>
      </c>
      <c r="D349" s="37" t="s">
        <v>557</v>
      </c>
    </row>
    <row r="350" spans="1:4" s="7" customFormat="1" ht="24" customHeight="1">
      <c r="A350" s="48">
        <v>2130504</v>
      </c>
      <c r="B350" s="41" t="s">
        <v>556</v>
      </c>
      <c r="C350" s="38">
        <v>900</v>
      </c>
      <c r="D350" s="37" t="s">
        <v>558</v>
      </c>
    </row>
    <row r="351" spans="1:4" s="7" customFormat="1" ht="24" customHeight="1">
      <c r="A351" s="48">
        <v>2130504</v>
      </c>
      <c r="B351" s="41" t="s">
        <v>556</v>
      </c>
      <c r="C351" s="38">
        <v>1500</v>
      </c>
      <c r="D351" s="37" t="s">
        <v>559</v>
      </c>
    </row>
    <row r="352" spans="1:4" s="7" customFormat="1" ht="24" customHeight="1">
      <c r="A352" s="48">
        <v>2130504</v>
      </c>
      <c r="B352" s="41" t="s">
        <v>556</v>
      </c>
      <c r="C352" s="38">
        <v>263</v>
      </c>
      <c r="D352" s="37" t="s">
        <v>560</v>
      </c>
    </row>
    <row r="353" spans="1:4" s="7" customFormat="1" ht="24" customHeight="1">
      <c r="A353" s="48">
        <v>2130504</v>
      </c>
      <c r="B353" s="41" t="s">
        <v>556</v>
      </c>
      <c r="C353" s="38">
        <v>180</v>
      </c>
      <c r="D353" s="37" t="s">
        <v>561</v>
      </c>
    </row>
    <row r="354" spans="1:4" s="7" customFormat="1" ht="24" customHeight="1">
      <c r="A354" s="48" t="s">
        <v>562</v>
      </c>
      <c r="B354" s="41" t="s">
        <v>563</v>
      </c>
      <c r="C354" s="38">
        <v>1098</v>
      </c>
      <c r="D354" s="37" t="s">
        <v>564</v>
      </c>
    </row>
    <row r="355" spans="1:4" s="7" customFormat="1" ht="24" customHeight="1">
      <c r="A355" s="48" t="s">
        <v>562</v>
      </c>
      <c r="B355" s="41" t="s">
        <v>563</v>
      </c>
      <c r="C355" s="37">
        <v>1000</v>
      </c>
      <c r="D355" s="37" t="s">
        <v>565</v>
      </c>
    </row>
    <row r="356" spans="1:4" s="7" customFormat="1" ht="63" customHeight="1">
      <c r="A356" s="48" t="s">
        <v>562</v>
      </c>
      <c r="B356" s="41" t="s">
        <v>563</v>
      </c>
      <c r="C356" s="89">
        <v>4220</v>
      </c>
      <c r="D356" s="39" t="s">
        <v>566</v>
      </c>
    </row>
    <row r="357" spans="1:4" s="7" customFormat="1" ht="27.75" customHeight="1">
      <c r="A357" s="48" t="s">
        <v>562</v>
      </c>
      <c r="B357" s="41" t="s">
        <v>563</v>
      </c>
      <c r="C357" s="89">
        <v>12605</v>
      </c>
      <c r="D357" s="39" t="s">
        <v>567</v>
      </c>
    </row>
    <row r="358" spans="1:4" s="7" customFormat="1" ht="24" customHeight="1">
      <c r="A358" s="48" t="s">
        <v>568</v>
      </c>
      <c r="B358" s="41" t="s">
        <v>569</v>
      </c>
      <c r="C358" s="38">
        <v>-1500</v>
      </c>
      <c r="D358" s="37" t="s">
        <v>570</v>
      </c>
    </row>
    <row r="359" spans="1:4" s="7" customFormat="1" ht="36" customHeight="1">
      <c r="A359" s="48" t="s">
        <v>571</v>
      </c>
      <c r="B359" s="41" t="s">
        <v>572</v>
      </c>
      <c r="C359" s="38">
        <v>2000</v>
      </c>
      <c r="D359" s="37" t="s">
        <v>573</v>
      </c>
    </row>
    <row r="360" spans="1:4" s="7" customFormat="1" ht="36" customHeight="1">
      <c r="A360" s="48" t="s">
        <v>571</v>
      </c>
      <c r="B360" s="41" t="s">
        <v>572</v>
      </c>
      <c r="C360" s="38">
        <v>1300</v>
      </c>
      <c r="D360" s="37" t="s">
        <v>574</v>
      </c>
    </row>
    <row r="361" spans="1:4" s="7" customFormat="1" ht="36" customHeight="1">
      <c r="A361" s="48" t="s">
        <v>575</v>
      </c>
      <c r="B361" s="41" t="s">
        <v>576</v>
      </c>
      <c r="C361" s="38">
        <v>135</v>
      </c>
      <c r="D361" s="37" t="s">
        <v>577</v>
      </c>
    </row>
    <row r="362" spans="1:4" s="7" customFormat="1" ht="36" customHeight="1">
      <c r="A362" s="48" t="s">
        <v>575</v>
      </c>
      <c r="B362" s="41" t="s">
        <v>576</v>
      </c>
      <c r="C362" s="38">
        <v>1000</v>
      </c>
      <c r="D362" s="37" t="s">
        <v>578</v>
      </c>
    </row>
    <row r="363" spans="1:240" s="15" customFormat="1" ht="52.5" customHeight="1">
      <c r="A363" s="37">
        <v>21305</v>
      </c>
      <c r="B363" s="37"/>
      <c r="C363" s="38">
        <v>660</v>
      </c>
      <c r="D363" s="37" t="s">
        <v>579</v>
      </c>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c r="BW363" s="90"/>
      <c r="BX363" s="90"/>
      <c r="BY363" s="90"/>
      <c r="BZ363" s="90"/>
      <c r="CA363" s="90"/>
      <c r="CB363" s="90"/>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row>
    <row r="364" spans="1:4" s="16" customFormat="1" ht="24" customHeight="1">
      <c r="A364" s="91">
        <v>21306</v>
      </c>
      <c r="B364" s="92" t="s">
        <v>580</v>
      </c>
      <c r="C364" s="43">
        <f>SUM(C365:C367)</f>
        <v>3745</v>
      </c>
      <c r="D364" s="76"/>
    </row>
    <row r="365" spans="1:4" s="7" customFormat="1" ht="37.5" customHeight="1">
      <c r="A365" s="48">
        <v>2130602</v>
      </c>
      <c r="B365" s="37" t="s">
        <v>581</v>
      </c>
      <c r="C365" s="38">
        <f>1763+705</f>
        <v>2468</v>
      </c>
      <c r="D365" s="72" t="s">
        <v>582</v>
      </c>
    </row>
    <row r="366" spans="1:4" s="7" customFormat="1" ht="24" customHeight="1">
      <c r="A366" s="48">
        <v>2130603</v>
      </c>
      <c r="B366" s="37" t="s">
        <v>583</v>
      </c>
      <c r="C366" s="38">
        <f>426+171</f>
        <v>597</v>
      </c>
      <c r="D366" s="72" t="s">
        <v>584</v>
      </c>
    </row>
    <row r="367" spans="1:4" s="7" customFormat="1" ht="36.75" customHeight="1">
      <c r="A367" s="48">
        <v>2130603</v>
      </c>
      <c r="B367" s="37" t="s">
        <v>583</v>
      </c>
      <c r="C367" s="38">
        <f>500+180</f>
        <v>680</v>
      </c>
      <c r="D367" s="37" t="s">
        <v>585</v>
      </c>
    </row>
    <row r="368" spans="1:4" s="4" customFormat="1" ht="24" customHeight="1">
      <c r="A368" s="34">
        <v>21307</v>
      </c>
      <c r="B368" s="42" t="s">
        <v>586</v>
      </c>
      <c r="C368" s="43">
        <f>SUM(C369:C378)</f>
        <v>3099</v>
      </c>
      <c r="D368" s="44"/>
    </row>
    <row r="369" spans="1:4" s="4" customFormat="1" ht="24" customHeight="1">
      <c r="A369" s="36" t="s">
        <v>587</v>
      </c>
      <c r="B369" s="78" t="s">
        <v>588</v>
      </c>
      <c r="C369" s="38">
        <v>200</v>
      </c>
      <c r="D369" s="44" t="s">
        <v>589</v>
      </c>
    </row>
    <row r="370" spans="1:4" s="4" customFormat="1" ht="24" customHeight="1">
      <c r="A370" s="36" t="s">
        <v>587</v>
      </c>
      <c r="B370" s="78" t="s">
        <v>588</v>
      </c>
      <c r="C370" s="38">
        <v>200</v>
      </c>
      <c r="D370" s="44" t="s">
        <v>589</v>
      </c>
    </row>
    <row r="371" spans="1:4" s="4" customFormat="1" ht="24" customHeight="1">
      <c r="A371" s="36" t="s">
        <v>587</v>
      </c>
      <c r="B371" s="78" t="s">
        <v>588</v>
      </c>
      <c r="C371" s="38">
        <v>730</v>
      </c>
      <c r="D371" s="44" t="s">
        <v>590</v>
      </c>
    </row>
    <row r="372" spans="1:4" s="4" customFormat="1" ht="24" customHeight="1">
      <c r="A372" s="36" t="s">
        <v>587</v>
      </c>
      <c r="B372" s="78" t="s">
        <v>588</v>
      </c>
      <c r="C372" s="38">
        <v>3800</v>
      </c>
      <c r="D372" s="44" t="s">
        <v>591</v>
      </c>
    </row>
    <row r="373" spans="1:4" s="4" customFormat="1" ht="24" customHeight="1">
      <c r="A373" s="36" t="s">
        <v>587</v>
      </c>
      <c r="B373" s="78" t="s">
        <v>588</v>
      </c>
      <c r="C373" s="38">
        <v>2100</v>
      </c>
      <c r="D373" s="44" t="s">
        <v>592</v>
      </c>
    </row>
    <row r="374" spans="1:4" s="4" customFormat="1" ht="24" customHeight="1">
      <c r="A374" s="36" t="s">
        <v>593</v>
      </c>
      <c r="B374" s="78" t="s">
        <v>594</v>
      </c>
      <c r="C374" s="38">
        <v>658</v>
      </c>
      <c r="D374" s="44" t="s">
        <v>595</v>
      </c>
    </row>
    <row r="375" spans="1:4" s="4" customFormat="1" ht="24" customHeight="1">
      <c r="A375" s="36" t="s">
        <v>596</v>
      </c>
      <c r="B375" s="78" t="s">
        <v>597</v>
      </c>
      <c r="C375" s="38">
        <v>1000</v>
      </c>
      <c r="D375" s="44" t="s">
        <v>598</v>
      </c>
    </row>
    <row r="376" spans="1:4" s="4" customFormat="1" ht="24" customHeight="1">
      <c r="A376" s="36" t="s">
        <v>599</v>
      </c>
      <c r="B376" s="78" t="s">
        <v>600</v>
      </c>
      <c r="C376" s="38">
        <v>-6000</v>
      </c>
      <c r="D376" s="44" t="s">
        <v>601</v>
      </c>
    </row>
    <row r="377" spans="1:4" s="4" customFormat="1" ht="24" customHeight="1">
      <c r="A377" s="36" t="s">
        <v>599</v>
      </c>
      <c r="B377" s="78" t="s">
        <v>600</v>
      </c>
      <c r="C377" s="38">
        <v>5</v>
      </c>
      <c r="D377" s="44" t="s">
        <v>602</v>
      </c>
    </row>
    <row r="378" spans="1:4" s="4" customFormat="1" ht="24" customHeight="1">
      <c r="A378" s="36" t="s">
        <v>603</v>
      </c>
      <c r="B378" s="78" t="s">
        <v>604</v>
      </c>
      <c r="C378" s="38">
        <v>406</v>
      </c>
      <c r="D378" s="44" t="s">
        <v>605</v>
      </c>
    </row>
    <row r="379" spans="1:4" s="6" customFormat="1" ht="24" customHeight="1">
      <c r="A379" s="34" t="s">
        <v>606</v>
      </c>
      <c r="B379" s="42" t="s">
        <v>607</v>
      </c>
      <c r="C379" s="43">
        <f>SUM(C380:C386)</f>
        <v>4704.76</v>
      </c>
      <c r="D379" s="42"/>
    </row>
    <row r="380" spans="1:4" s="4" customFormat="1" ht="24" customHeight="1">
      <c r="A380" s="36" t="s">
        <v>608</v>
      </c>
      <c r="B380" s="44" t="s">
        <v>609</v>
      </c>
      <c r="C380" s="38">
        <v>857.76</v>
      </c>
      <c r="D380" s="44" t="s">
        <v>610</v>
      </c>
    </row>
    <row r="381" spans="1:4" s="4" customFormat="1" ht="24" customHeight="1">
      <c r="A381" s="36" t="s">
        <v>608</v>
      </c>
      <c r="B381" s="44" t="s">
        <v>609</v>
      </c>
      <c r="C381" s="38">
        <v>2077</v>
      </c>
      <c r="D381" s="44" t="s">
        <v>611</v>
      </c>
    </row>
    <row r="382" spans="1:4" s="4" customFormat="1" ht="24" customHeight="1">
      <c r="A382" s="36" t="s">
        <v>608</v>
      </c>
      <c r="B382" s="44" t="s">
        <v>609</v>
      </c>
      <c r="C382" s="38">
        <v>967</v>
      </c>
      <c r="D382" s="44" t="s">
        <v>612</v>
      </c>
    </row>
    <row r="383" spans="1:4" s="4" customFormat="1" ht="24" customHeight="1">
      <c r="A383" s="36" t="s">
        <v>613</v>
      </c>
      <c r="B383" s="44" t="s">
        <v>614</v>
      </c>
      <c r="C383" s="38">
        <v>27</v>
      </c>
      <c r="D383" s="44" t="s">
        <v>615</v>
      </c>
    </row>
    <row r="384" spans="1:4" s="4" customFormat="1" ht="24" customHeight="1">
      <c r="A384" s="36" t="s">
        <v>613</v>
      </c>
      <c r="B384" s="44" t="s">
        <v>614</v>
      </c>
      <c r="C384" s="38">
        <v>500</v>
      </c>
      <c r="D384" s="44" t="s">
        <v>616</v>
      </c>
    </row>
    <row r="385" spans="1:4" s="4" customFormat="1" ht="24" customHeight="1">
      <c r="A385" s="36" t="s">
        <v>617</v>
      </c>
      <c r="B385" s="44" t="s">
        <v>618</v>
      </c>
      <c r="C385" s="38">
        <v>45</v>
      </c>
      <c r="D385" s="44" t="s">
        <v>619</v>
      </c>
    </row>
    <row r="386" spans="1:4" s="4" customFormat="1" ht="24" customHeight="1">
      <c r="A386" s="36" t="s">
        <v>617</v>
      </c>
      <c r="B386" s="44" t="s">
        <v>618</v>
      </c>
      <c r="C386" s="38">
        <v>231</v>
      </c>
      <c r="D386" s="44" t="s">
        <v>620</v>
      </c>
    </row>
    <row r="387" spans="1:4" s="6" customFormat="1" ht="24" customHeight="1">
      <c r="A387" s="34">
        <v>21399</v>
      </c>
      <c r="B387" s="42" t="s">
        <v>621</v>
      </c>
      <c r="C387" s="43">
        <f>SUM(C388:C391)</f>
        <v>1530</v>
      </c>
      <c r="D387" s="42"/>
    </row>
    <row r="388" spans="1:4" s="4" customFormat="1" ht="24" customHeight="1">
      <c r="A388" s="36">
        <v>2139999</v>
      </c>
      <c r="B388" s="44" t="s">
        <v>622</v>
      </c>
      <c r="C388" s="38">
        <v>30</v>
      </c>
      <c r="D388" s="44" t="s">
        <v>623</v>
      </c>
    </row>
    <row r="389" spans="1:4" s="4" customFormat="1" ht="24" customHeight="1">
      <c r="A389" s="36">
        <v>2139999</v>
      </c>
      <c r="B389" s="44" t="s">
        <v>622</v>
      </c>
      <c r="C389" s="38">
        <v>200</v>
      </c>
      <c r="D389" s="44" t="s">
        <v>624</v>
      </c>
    </row>
    <row r="390" spans="1:4" s="4" customFormat="1" ht="87" customHeight="1">
      <c r="A390" s="36">
        <v>2139999</v>
      </c>
      <c r="B390" s="44" t="s">
        <v>622</v>
      </c>
      <c r="C390" s="38">
        <v>1000</v>
      </c>
      <c r="D390" s="76" t="s">
        <v>625</v>
      </c>
    </row>
    <row r="391" spans="1:4" s="4" customFormat="1" ht="24" customHeight="1">
      <c r="A391" s="36">
        <v>2139999</v>
      </c>
      <c r="B391" s="44" t="s">
        <v>622</v>
      </c>
      <c r="C391" s="38">
        <v>300</v>
      </c>
      <c r="D391" s="37" t="s">
        <v>512</v>
      </c>
    </row>
    <row r="392" spans="1:4" s="10" customFormat="1" ht="24" customHeight="1">
      <c r="A392" s="30">
        <v>214</v>
      </c>
      <c r="B392" s="31" t="s">
        <v>626</v>
      </c>
      <c r="C392" s="32">
        <f>SUM(C393+C396+C400+C398)</f>
        <v>277</v>
      </c>
      <c r="D392" s="63"/>
    </row>
    <row r="393" spans="1:4" s="4" customFormat="1" ht="24" customHeight="1">
      <c r="A393" s="34" t="s">
        <v>627</v>
      </c>
      <c r="B393" s="42" t="s">
        <v>628</v>
      </c>
      <c r="C393" s="43">
        <f>SUM(C394:C395)</f>
        <v>19</v>
      </c>
      <c r="D393" s="44"/>
    </row>
    <row r="394" spans="1:4" s="7" customFormat="1" ht="24" customHeight="1">
      <c r="A394" s="48" t="s">
        <v>629</v>
      </c>
      <c r="B394" s="37" t="s">
        <v>630</v>
      </c>
      <c r="C394" s="38">
        <v>16</v>
      </c>
      <c r="D394" s="37" t="s">
        <v>631</v>
      </c>
    </row>
    <row r="395" spans="1:4" s="7" customFormat="1" ht="24" customHeight="1">
      <c r="A395" s="48" t="s">
        <v>629</v>
      </c>
      <c r="B395" s="37" t="s">
        <v>630</v>
      </c>
      <c r="C395" s="38">
        <v>3</v>
      </c>
      <c r="D395" s="37" t="s">
        <v>632</v>
      </c>
    </row>
    <row r="396" spans="1:4" s="4" customFormat="1" ht="24" customHeight="1">
      <c r="A396" s="34" t="s">
        <v>633</v>
      </c>
      <c r="B396" s="42" t="s">
        <v>634</v>
      </c>
      <c r="C396" s="43">
        <f>SUM(C397)</f>
        <v>0</v>
      </c>
      <c r="D396" s="44"/>
    </row>
    <row r="397" spans="1:4" s="7" customFormat="1" ht="24" customHeight="1">
      <c r="A397" s="48"/>
      <c r="B397" s="37"/>
      <c r="C397" s="38"/>
      <c r="D397" s="37"/>
    </row>
    <row r="398" spans="1:4" s="7" customFormat="1" ht="24" customHeight="1">
      <c r="A398" s="34" t="s">
        <v>635</v>
      </c>
      <c r="B398" s="42" t="s">
        <v>636</v>
      </c>
      <c r="C398" s="43">
        <f>SUM(C399)</f>
        <v>258</v>
      </c>
      <c r="D398" s="37"/>
    </row>
    <row r="399" spans="1:4" s="7" customFormat="1" ht="24" customHeight="1">
      <c r="A399" s="48" t="s">
        <v>637</v>
      </c>
      <c r="B399" s="37" t="s">
        <v>638</v>
      </c>
      <c r="C399" s="38">
        <v>258</v>
      </c>
      <c r="D399" s="37" t="s">
        <v>639</v>
      </c>
    </row>
    <row r="400" spans="1:4" s="4" customFormat="1" ht="24" customHeight="1">
      <c r="A400" s="34">
        <v>21499</v>
      </c>
      <c r="B400" s="42" t="s">
        <v>640</v>
      </c>
      <c r="C400" s="43">
        <f>SUM(C401:C401)</f>
        <v>0</v>
      </c>
      <c r="D400" s="44"/>
    </row>
    <row r="401" spans="1:4" s="4" customFormat="1" ht="24" customHeight="1">
      <c r="A401" s="34"/>
      <c r="B401" s="42"/>
      <c r="C401" s="38"/>
      <c r="D401" s="44"/>
    </row>
    <row r="402" spans="1:4" s="10" customFormat="1" ht="24" customHeight="1">
      <c r="A402" s="30">
        <v>215</v>
      </c>
      <c r="B402" s="31" t="s">
        <v>641</v>
      </c>
      <c r="C402" s="32">
        <f>C403</f>
        <v>32.3</v>
      </c>
      <c r="D402" s="63"/>
    </row>
    <row r="403" spans="1:4" s="4" customFormat="1" ht="24" customHeight="1">
      <c r="A403" s="34" t="s">
        <v>642</v>
      </c>
      <c r="B403" s="42" t="s">
        <v>643</v>
      </c>
      <c r="C403" s="43">
        <f>SUM(C404:C404)</f>
        <v>32.3</v>
      </c>
      <c r="D403" s="44"/>
    </row>
    <row r="404" spans="1:4" s="4" customFormat="1" ht="24" customHeight="1">
      <c r="A404" s="36" t="s">
        <v>644</v>
      </c>
      <c r="B404" s="44" t="s">
        <v>645</v>
      </c>
      <c r="C404" s="38">
        <v>32.3</v>
      </c>
      <c r="D404" s="44" t="s">
        <v>646</v>
      </c>
    </row>
    <row r="405" spans="1:4" s="10" customFormat="1" ht="24" customHeight="1">
      <c r="A405" s="30">
        <v>216</v>
      </c>
      <c r="B405" s="31" t="s">
        <v>647</v>
      </c>
      <c r="C405" s="32">
        <f>C406+C408+C411</f>
        <v>1104</v>
      </c>
      <c r="D405" s="63"/>
    </row>
    <row r="406" spans="1:4" s="4" customFormat="1" ht="24" customHeight="1">
      <c r="A406" s="34">
        <v>21602</v>
      </c>
      <c r="B406" s="42" t="s">
        <v>648</v>
      </c>
      <c r="C406" s="43">
        <f>SUM(C407:C407)</f>
        <v>7</v>
      </c>
      <c r="D406" s="44"/>
    </row>
    <row r="407" spans="1:4" s="4" customFormat="1" ht="24" customHeight="1">
      <c r="A407" s="36" t="s">
        <v>649</v>
      </c>
      <c r="B407" s="44" t="s">
        <v>650</v>
      </c>
      <c r="C407" s="38">
        <v>7</v>
      </c>
      <c r="D407" s="44" t="s">
        <v>651</v>
      </c>
    </row>
    <row r="408" spans="1:4" s="4" customFormat="1" ht="24" customHeight="1">
      <c r="A408" s="34" t="s">
        <v>652</v>
      </c>
      <c r="B408" s="42" t="s">
        <v>653</v>
      </c>
      <c r="C408" s="43">
        <f>SUM(C409:C410)</f>
        <v>1050</v>
      </c>
      <c r="D408" s="44"/>
    </row>
    <row r="409" spans="1:4" s="4" customFormat="1" ht="24" customHeight="1">
      <c r="A409" s="36" t="s">
        <v>654</v>
      </c>
      <c r="B409" s="44" t="s">
        <v>21</v>
      </c>
      <c r="C409" s="38">
        <v>50</v>
      </c>
      <c r="D409" s="44" t="s">
        <v>655</v>
      </c>
    </row>
    <row r="410" spans="1:4" s="4" customFormat="1" ht="24" customHeight="1">
      <c r="A410" s="36" t="s">
        <v>656</v>
      </c>
      <c r="B410" s="44" t="s">
        <v>657</v>
      </c>
      <c r="C410" s="38">
        <v>1000</v>
      </c>
      <c r="D410" s="44" t="s">
        <v>658</v>
      </c>
    </row>
    <row r="411" spans="1:4" s="6" customFormat="1" ht="24" customHeight="1">
      <c r="A411" s="34">
        <v>21699</v>
      </c>
      <c r="B411" s="42" t="s">
        <v>650</v>
      </c>
      <c r="C411" s="43">
        <f>SUM(C412:C412)</f>
        <v>47</v>
      </c>
      <c r="D411" s="42"/>
    </row>
    <row r="412" spans="1:4" s="4" customFormat="1" ht="24" customHeight="1">
      <c r="A412" s="36" t="s">
        <v>659</v>
      </c>
      <c r="B412" s="44" t="s">
        <v>650</v>
      </c>
      <c r="C412" s="38">
        <v>47</v>
      </c>
      <c r="D412" s="44" t="s">
        <v>660</v>
      </c>
    </row>
    <row r="413" spans="1:4" s="10" customFormat="1" ht="24" customHeight="1">
      <c r="A413" s="30">
        <v>220</v>
      </c>
      <c r="B413" s="31" t="s">
        <v>661</v>
      </c>
      <c r="C413" s="32">
        <f>C414</f>
        <v>0</v>
      </c>
      <c r="D413" s="63"/>
    </row>
    <row r="414" spans="1:4" s="17" customFormat="1" ht="24" customHeight="1">
      <c r="A414" s="34" t="s">
        <v>662</v>
      </c>
      <c r="B414" s="80" t="s">
        <v>663</v>
      </c>
      <c r="C414" s="43">
        <f>SUM(C415:C415)</f>
        <v>0</v>
      </c>
      <c r="D414" s="93"/>
    </row>
    <row r="415" spans="1:4" s="4" customFormat="1" ht="24" customHeight="1">
      <c r="A415" s="36" t="s">
        <v>664</v>
      </c>
      <c r="B415" s="78" t="s">
        <v>665</v>
      </c>
      <c r="C415" s="38"/>
      <c r="D415" s="44"/>
    </row>
    <row r="416" spans="1:4" s="10" customFormat="1" ht="24" customHeight="1">
      <c r="A416" s="94">
        <v>221</v>
      </c>
      <c r="B416" s="31" t="s">
        <v>666</v>
      </c>
      <c r="C416" s="32">
        <f>C417</f>
        <v>9750.5</v>
      </c>
      <c r="D416" s="63"/>
    </row>
    <row r="417" spans="1:4" s="4" customFormat="1" ht="24" customHeight="1">
      <c r="A417" s="34">
        <v>22101</v>
      </c>
      <c r="B417" s="42" t="s">
        <v>667</v>
      </c>
      <c r="C417" s="43">
        <f>SUM(C418:C422)</f>
        <v>9750.5</v>
      </c>
      <c r="D417" s="44"/>
    </row>
    <row r="418" spans="1:4" s="7" customFormat="1" ht="24" customHeight="1">
      <c r="A418" s="48" t="s">
        <v>668</v>
      </c>
      <c r="B418" s="37" t="s">
        <v>669</v>
      </c>
      <c r="C418" s="38">
        <v>5800</v>
      </c>
      <c r="D418" s="37" t="s">
        <v>670</v>
      </c>
    </row>
    <row r="419" spans="1:4" s="4" customFormat="1" ht="24" customHeight="1">
      <c r="A419" s="36" t="s">
        <v>671</v>
      </c>
      <c r="B419" s="44" t="s">
        <v>672</v>
      </c>
      <c r="C419" s="38">
        <v>1000</v>
      </c>
      <c r="D419" s="44" t="s">
        <v>673</v>
      </c>
    </row>
    <row r="420" spans="1:4" s="4" customFormat="1" ht="24" customHeight="1">
      <c r="A420" s="36" t="s">
        <v>671</v>
      </c>
      <c r="B420" s="44" t="s">
        <v>672</v>
      </c>
      <c r="C420" s="38">
        <v>1236</v>
      </c>
      <c r="D420" s="44" t="s">
        <v>674</v>
      </c>
    </row>
    <row r="421" spans="1:4" s="4" customFormat="1" ht="24" customHeight="1">
      <c r="A421" s="36" t="s">
        <v>671</v>
      </c>
      <c r="B421" s="44" t="s">
        <v>672</v>
      </c>
      <c r="C421" s="38">
        <f>470+524.5</f>
        <v>994.5</v>
      </c>
      <c r="D421" s="44" t="s">
        <v>675</v>
      </c>
    </row>
    <row r="422" spans="1:4" s="4" customFormat="1" ht="24" customHeight="1">
      <c r="A422" s="36" t="s">
        <v>671</v>
      </c>
      <c r="B422" s="44" t="s">
        <v>672</v>
      </c>
      <c r="C422" s="38">
        <v>720</v>
      </c>
      <c r="D422" s="44" t="s">
        <v>676</v>
      </c>
    </row>
    <row r="423" spans="1:4" s="10" customFormat="1" ht="24" customHeight="1">
      <c r="A423" s="30" t="s">
        <v>677</v>
      </c>
      <c r="B423" s="63" t="s">
        <v>678</v>
      </c>
      <c r="C423" s="32">
        <f>C424</f>
        <v>56.89</v>
      </c>
      <c r="D423" s="63"/>
    </row>
    <row r="424" spans="1:4" s="4" customFormat="1" ht="24" customHeight="1">
      <c r="A424" s="34" t="s">
        <v>679</v>
      </c>
      <c r="B424" s="42" t="s">
        <v>680</v>
      </c>
      <c r="C424" s="43">
        <f>SUM(C425:C425)</f>
        <v>56.89</v>
      </c>
      <c r="D424" s="44"/>
    </row>
    <row r="425" spans="1:4" s="4" customFormat="1" ht="24" customHeight="1">
      <c r="A425" s="36" t="s">
        <v>681</v>
      </c>
      <c r="B425" s="44" t="s">
        <v>682</v>
      </c>
      <c r="C425" s="38">
        <v>56.89</v>
      </c>
      <c r="D425" s="44" t="s">
        <v>683</v>
      </c>
    </row>
  </sheetData>
  <sheetProtection/>
  <mergeCells count="5">
    <mergeCell ref="A1:D1"/>
    <mergeCell ref="A2:D2"/>
    <mergeCell ref="C3:C4"/>
    <mergeCell ref="D3:D4"/>
    <mergeCell ref="A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2017-03-13T01:50:00Z</cp:lastPrinted>
  <dcterms:created xsi:type="dcterms:W3CDTF">1996-12-17T01:32:42Z</dcterms:created>
  <dcterms:modified xsi:type="dcterms:W3CDTF">2018-08-16T07:52:28Z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