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705" activeTab="0"/>
  </bookViews>
  <sheets>
    <sheet name="收入" sheetId="1" r:id="rId1"/>
    <sheet name="支出" sheetId="2" r:id="rId2"/>
  </sheets>
  <definedNames>
    <definedName name="_xlnm.Print_Area" localSheetId="0">'收入'!$A$1:$H$54</definedName>
    <definedName name="_xlnm.Print_Area" localSheetId="1">'支出'!$A$1:$H$52</definedName>
    <definedName name="_xlnm._FilterDatabase" localSheetId="0" hidden="1">'收入'!$A$4:$H$54</definedName>
  </definedNames>
  <calcPr fullCalcOnLoad="1"/>
</workbook>
</file>

<file path=xl/sharedStrings.xml><?xml version="1.0" encoding="utf-8"?>
<sst xmlns="http://schemas.openxmlformats.org/spreadsheetml/2006/main" count="126" uniqueCount="106">
  <si>
    <t>原州区2018年9月财政收入完成情况表</t>
  </si>
  <si>
    <t>2018年9月</t>
  </si>
  <si>
    <t xml:space="preserve">    单位：万元</t>
  </si>
  <si>
    <r>
      <t>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目</t>
    </r>
  </si>
  <si>
    <t>年初预算数</t>
  </si>
  <si>
    <t>本月执行数</t>
  </si>
  <si>
    <t>1至本月累计执行数</t>
  </si>
  <si>
    <t>上月执行数</t>
  </si>
  <si>
    <t>金额</t>
  </si>
  <si>
    <t>指标占比%</t>
  </si>
  <si>
    <t>为年度预算%</t>
  </si>
  <si>
    <t>上年同期数</t>
  </si>
  <si>
    <t>增减%</t>
  </si>
  <si>
    <t>一般公共预算总收入</t>
  </si>
  <si>
    <t>中央级一般公共预算收入</t>
  </si>
  <si>
    <t>自治区级一般公共预算收入</t>
  </si>
  <si>
    <t>地方一般公共预算收入</t>
  </si>
  <si>
    <t xml:space="preserve">  税收收入</t>
  </si>
  <si>
    <t xml:space="preserve">    国内增值税（含改征增值税）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</si>
  <si>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</si>
  <si>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</si>
  <si>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</si>
  <si>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</si>
  <si>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</si>
  <si>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</si>
  <si>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</si>
  <si>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</si>
  <si>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</si>
  <si>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</si>
  <si>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</si>
  <si>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</si>
  <si>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</si>
  <si>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</si>
  <si>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</si>
  <si>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</si>
  <si>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</si>
  <si>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</si>
  <si>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</si>
  <si>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</si>
  <si>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</si>
  <si>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</si>
  <si>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</si>
  <si>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</si>
  <si>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 xml:space="preserve">  政府性基金收入合计</t>
  </si>
  <si>
    <t xml:space="preserve">     民航发展基金收入</t>
  </si>
  <si>
    <t xml:space="preserve">     散装水泥专项资金收入</t>
  </si>
  <si>
    <t xml:space="preserve">     新型墙体材料专项基金收入</t>
  </si>
  <si>
    <t xml:space="preserve">     旅游发展基金收入</t>
  </si>
  <si>
    <t xml:space="preserve">     新增建设用地土地有偿使用费收入</t>
  </si>
  <si>
    <t xml:space="preserve">     南水北调工程基金收入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</si>
  <si>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</si>
  <si>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</si>
  <si>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</si>
  <si>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</si>
  <si>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</si>
  <si>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</si>
  <si>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</si>
  <si>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</si>
  <si>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</si>
  <si>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</si>
  <si>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车辆通行费</t>
  </si>
  <si>
    <t xml:space="preserve">     彩票发行和彩票销售机构的业务费</t>
  </si>
  <si>
    <t xml:space="preserve">     其他政府性基金收入</t>
  </si>
  <si>
    <t>原州区2018年9月财政支出完成情况表</t>
  </si>
  <si>
    <r>
      <t>预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算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</si>
  <si>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t>变动预算数</t>
  </si>
  <si>
    <t>截止本月累计数</t>
  </si>
  <si>
    <t>截止上月累计数</t>
  </si>
  <si>
    <t>为变动预算%</t>
  </si>
  <si>
    <t xml:space="preserve">支  出  总  计       </t>
  </si>
  <si>
    <t>一般公共预算支出合计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</si>
  <si>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</si>
  <si>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</si>
  <si>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</si>
  <si>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</si>
  <si>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</si>
  <si>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</si>
  <si>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</si>
  <si>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</si>
  <si>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</si>
  <si>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</si>
  <si>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</si>
  <si>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</si>
  <si>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</si>
  <si>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</si>
  <si>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</si>
  <si>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</si>
  <si>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</si>
  <si>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</si>
  <si>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</si>
  <si>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其他支出(类)</t>
  </si>
  <si>
    <t xml:space="preserve">  债务付息支出</t>
  </si>
  <si>
    <t xml:space="preserve">  预备费</t>
  </si>
  <si>
    <t>重点关注数据</t>
  </si>
  <si>
    <t xml:space="preserve">  八项支出数据</t>
  </si>
  <si>
    <t xml:space="preserve">  民生支出数据</t>
  </si>
  <si>
    <t>政府性基金预算支出合计</t>
  </si>
  <si>
    <t xml:space="preserve">    国有土地使用权出让收入安排的支出</t>
  </si>
  <si>
    <t xml:space="preserve">    城市公用事业附加收入安排的支出</t>
  </si>
  <si>
    <t xml:space="preserve">    国有土地收益基金收入安排的支出</t>
  </si>
  <si>
    <t xml:space="preserve">    农业土地开发资金收入安排的支出</t>
  </si>
  <si>
    <t xml:space="preserve">    新增建设用地有偿使用费收入安排的支出</t>
  </si>
  <si>
    <t xml:space="preserve">    城市基础设施配套费收入安排的支出</t>
  </si>
  <si>
    <t xml:space="preserve">    污水处理费收入安排的支出</t>
  </si>
  <si>
    <t xml:space="preserve">  其他支出</t>
  </si>
  <si>
    <t xml:space="preserve">  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</si>
</sst>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1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1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1" fontId="3" fillId="0" borderId="0" xfId="65" applyNumberFormat="1" applyFont="1" applyFill="1" applyBorder="1" applyAlignment="1" applyProtection="1">
      <alignment horizontal="center" vertical="center"/>
      <protection locked="0"/>
    </xf>
    <xf numFmtId="49" fontId="4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center" vertical="center"/>
      <protection locked="0"/>
    </xf>
    <xf numFmtId="41" fontId="4" fillId="0" borderId="0" xfId="65" applyNumberFormat="1" applyFont="1" applyFill="1" applyAlignment="1" applyProtection="1">
      <alignment horizontal="center" vertical="center"/>
      <protection locked="0"/>
    </xf>
    <xf numFmtId="43" fontId="1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right" vertical="center"/>
      <protection locked="0"/>
    </xf>
    <xf numFmtId="43" fontId="1" fillId="0" borderId="0" xfId="49" applyNumberFormat="1" applyFont="1" applyFill="1" applyAlignment="1" applyProtection="1">
      <alignment horizontal="right" vertical="center"/>
      <protection locked="0"/>
    </xf>
    <xf numFmtId="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2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4" xfId="65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Font="1" applyFill="1" applyBorder="1" applyAlignment="1" applyProtection="1">
      <alignment horizontal="center" vertical="center"/>
      <protection locked="0"/>
    </xf>
    <xf numFmtId="41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 locked="0"/>
    </xf>
    <xf numFmtId="43" fontId="5" fillId="0" borderId="11" xfId="19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>
      <alignment vertical="center" wrapText="1"/>
    </xf>
    <xf numFmtId="41" fontId="5" fillId="0" borderId="11" xfId="22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41" fontId="6" fillId="0" borderId="11" xfId="22" applyNumberFormat="1" applyFont="1" applyFill="1" applyBorder="1" applyAlignment="1" applyProtection="1">
      <alignment horizontal="right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 locked="0"/>
    </xf>
    <xf numFmtId="43" fontId="6" fillId="0" borderId="11" xfId="19" applyNumberFormat="1" applyFont="1" applyFill="1" applyBorder="1" applyAlignment="1" applyProtection="1">
      <alignment vertical="center"/>
      <protection/>
    </xf>
    <xf numFmtId="41" fontId="6" fillId="0" borderId="11" xfId="22" applyNumberFormat="1" applyFont="1" applyFill="1" applyBorder="1" applyAlignment="1" applyProtection="1">
      <alignment vertical="center"/>
      <protection locked="0"/>
    </xf>
    <xf numFmtId="41" fontId="6" fillId="0" borderId="11" xfId="22" applyNumberFormat="1" applyFont="1" applyFill="1" applyBorder="1" applyAlignment="1" applyProtection="1">
      <alignment horizontal="center" vertical="center"/>
      <protection/>
    </xf>
    <xf numFmtId="41" fontId="6" fillId="0" borderId="11" xfId="22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1" fontId="6" fillId="0" borderId="11" xfId="64" applyNumberFormat="1" applyFont="1" applyFill="1" applyBorder="1" applyAlignment="1">
      <alignment horizontal="center" vertical="center"/>
      <protection/>
    </xf>
    <xf numFmtId="41" fontId="6" fillId="0" borderId="11" xfId="64" applyNumberFormat="1" applyFont="1" applyFill="1" applyBorder="1" applyAlignment="1" applyProtection="1">
      <alignment horizontal="center" vertical="center"/>
      <protection locked="0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3" fontId="1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11" fillId="34" borderId="0" xfId="65" applyNumberFormat="1" applyFont="1" applyFill="1" applyAlignment="1" applyProtection="1">
      <alignment horizontal="center" vertical="center"/>
      <protection locked="0"/>
    </xf>
    <xf numFmtId="1" fontId="12" fillId="34" borderId="0" xfId="65" applyNumberFormat="1" applyFont="1" applyFill="1" applyAlignment="1" applyProtection="1">
      <alignment horizontal="center" vertical="center"/>
      <protection locked="0"/>
    </xf>
    <xf numFmtId="41" fontId="10" fillId="0" borderId="0" xfId="65" applyNumberFormat="1" applyFont="1" applyAlignment="1" applyProtection="1">
      <alignment horizontal="center" vertical="center"/>
      <protection locked="0"/>
    </xf>
    <xf numFmtId="41" fontId="4" fillId="0" borderId="0" xfId="65" applyNumberFormat="1" applyFill="1" applyAlignment="1" applyProtection="1">
      <alignment horizontal="center" vertical="center"/>
      <protection locked="0"/>
    </xf>
    <xf numFmtId="41" fontId="10" fillId="0" borderId="0" xfId="65" applyNumberFormat="1" applyFont="1" applyFill="1" applyAlignment="1" applyProtection="1">
      <alignment horizontal="center" vertical="center"/>
      <protection locked="0"/>
    </xf>
    <xf numFmtId="43" fontId="10" fillId="0" borderId="0" xfId="65" applyNumberFormat="1" applyFont="1" applyFill="1" applyAlignment="1" applyProtection="1">
      <alignment horizontal="center" vertical="center"/>
      <protection locked="0"/>
    </xf>
    <xf numFmtId="41" fontId="10" fillId="0" borderId="0" xfId="65" applyNumberFormat="1" applyFont="1" applyFill="1" applyAlignment="1" applyProtection="1">
      <alignment horizontal="right" vertical="center"/>
      <protection locked="0"/>
    </xf>
    <xf numFmtId="43" fontId="10" fillId="0" borderId="0" xfId="49" applyNumberFormat="1" applyFont="1" applyAlignment="1" applyProtection="1">
      <alignment horizontal="right" vertical="center"/>
      <protection locked="0"/>
    </xf>
    <xf numFmtId="1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Border="1" applyAlignment="1" applyProtection="1">
      <alignment horizontal="center" vertical="center" wrapText="1"/>
      <protection locked="0"/>
    </xf>
    <xf numFmtId="41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3" fillId="0" borderId="12" xfId="65" applyNumberFormat="1" applyFont="1" applyBorder="1" applyAlignment="1" applyProtection="1">
      <alignment horizontal="center" vertical="center" wrapText="1"/>
      <protection locked="0"/>
    </xf>
    <xf numFmtId="41" fontId="13" fillId="0" borderId="13" xfId="65" applyNumberFormat="1" applyFont="1" applyBorder="1" applyAlignment="1" applyProtection="1">
      <alignment horizontal="center" vertical="center" wrapText="1"/>
      <protection locked="0"/>
    </xf>
    <xf numFmtId="41" fontId="13" fillId="0" borderId="14" xfId="65" applyNumberFormat="1" applyFont="1" applyBorder="1" applyAlignment="1" applyProtection="1">
      <alignment horizontal="center" vertical="center" wrapText="1"/>
      <protection locked="0"/>
    </xf>
    <xf numFmtId="1" fontId="10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0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Border="1" applyAlignment="1" applyProtection="1">
      <alignment horizontal="center" vertical="center" wrapText="1"/>
      <protection locked="0"/>
    </xf>
    <xf numFmtId="43" fontId="10" fillId="0" borderId="11" xfId="6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NumberFormat="1" applyFont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vertical="center"/>
      <protection/>
    </xf>
    <xf numFmtId="1" fontId="6" fillId="33" borderId="15" xfId="65" applyNumberFormat="1" applyFont="1" applyFill="1" applyBorder="1" applyAlignment="1" applyProtection="1">
      <alignment vertical="center" wrapText="1"/>
      <protection locked="0"/>
    </xf>
    <xf numFmtId="41" fontId="6" fillId="33" borderId="11" xfId="22" applyNumberFormat="1" applyFont="1" applyFill="1" applyBorder="1" applyAlignment="1" applyProtection="1">
      <alignment horizontal="center" vertical="center"/>
      <protection/>
    </xf>
    <xf numFmtId="41" fontId="6" fillId="33" borderId="11" xfId="22" applyNumberFormat="1" applyFont="1" applyFill="1" applyBorder="1" applyAlignment="1" applyProtection="1">
      <alignment vertical="center"/>
      <protection locked="0"/>
    </xf>
    <xf numFmtId="43" fontId="6" fillId="33" borderId="11" xfId="22" applyNumberFormat="1" applyFont="1" applyFill="1" applyBorder="1" applyAlignment="1" applyProtection="1">
      <alignment horizontal="center" vertical="center"/>
      <protection/>
    </xf>
    <xf numFmtId="41" fontId="6" fillId="33" borderId="11" xfId="22" applyNumberFormat="1" applyFont="1" applyFill="1" applyBorder="1" applyAlignment="1" applyProtection="1">
      <alignment horizontal="right" vertical="center"/>
      <protection/>
    </xf>
    <xf numFmtId="43" fontId="6" fillId="33" borderId="11" xfId="19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41" fontId="5" fillId="33" borderId="11" xfId="22" applyNumberFormat="1" applyFont="1" applyFill="1" applyBorder="1" applyAlignment="1" applyProtection="1">
      <alignment horizontal="right" vertical="center"/>
      <protection/>
    </xf>
    <xf numFmtId="43" fontId="5" fillId="33" borderId="11" xfId="22" applyNumberFormat="1" applyFont="1" applyFill="1" applyBorder="1" applyAlignment="1" applyProtection="1">
      <alignment horizontal="center" vertical="center"/>
      <protection/>
    </xf>
    <xf numFmtId="43" fontId="5" fillId="33" borderId="11" xfId="22" applyNumberFormat="1" applyFont="1" applyFill="1" applyBorder="1" applyAlignment="1" applyProtection="1">
      <alignment vertical="center"/>
      <protection/>
    </xf>
    <xf numFmtId="43" fontId="5" fillId="33" borderId="11" xfId="19" applyNumberFormat="1" applyFont="1" applyFill="1" applyBorder="1" applyAlignment="1" applyProtection="1">
      <alignment vertical="center"/>
      <protection/>
    </xf>
    <xf numFmtId="41" fontId="5" fillId="0" borderId="11" xfId="22" applyNumberFormat="1" applyFont="1" applyBorder="1" applyAlignment="1" applyProtection="1">
      <alignment horizontal="right" vertical="center"/>
      <protection/>
    </xf>
    <xf numFmtId="41" fontId="6" fillId="0" borderId="11" xfId="22" applyNumberFormat="1" applyFont="1" applyBorder="1" applyAlignment="1" applyProtection="1">
      <alignment horizontal="right" vertical="center"/>
      <protection locked="0"/>
    </xf>
    <xf numFmtId="43" fontId="6" fillId="0" borderId="11" xfId="22" applyNumberFormat="1" applyFont="1" applyBorder="1" applyAlignment="1" applyProtection="1">
      <alignment horizontal="center" vertical="center"/>
      <protection/>
    </xf>
    <xf numFmtId="43" fontId="6" fillId="0" borderId="11" xfId="22" applyNumberFormat="1" applyFont="1" applyBorder="1" applyAlignment="1" applyProtection="1">
      <alignment horizontal="center" vertical="center"/>
      <protection locked="0"/>
    </xf>
    <xf numFmtId="41" fontId="6" fillId="0" borderId="11" xfId="22" applyNumberFormat="1" applyFont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41" fontId="6" fillId="34" borderId="10" xfId="64" applyNumberFormat="1" applyFont="1" applyFill="1" applyBorder="1" applyAlignment="1" applyProtection="1">
      <alignment horizontal="center" vertical="center"/>
      <protection locked="0"/>
    </xf>
    <xf numFmtId="41" fontId="6" fillId="0" borderId="10" xfId="22" applyNumberFormat="1" applyFont="1" applyFill="1" applyBorder="1" applyAlignment="1" applyProtection="1">
      <alignment horizontal="center" vertical="center"/>
      <protection locked="0"/>
    </xf>
    <xf numFmtId="43" fontId="6" fillId="0" borderId="10" xfId="22" applyNumberFormat="1" applyFont="1" applyBorder="1" applyAlignment="1" applyProtection="1">
      <alignment horizontal="center" vertical="center"/>
      <protection/>
    </xf>
    <xf numFmtId="43" fontId="6" fillId="0" borderId="10" xfId="22" applyNumberFormat="1" applyFont="1" applyBorder="1" applyAlignment="1" applyProtection="1">
      <alignment horizontal="center" vertical="center"/>
      <protection locked="0"/>
    </xf>
    <xf numFmtId="43" fontId="6" fillId="0" borderId="10" xfId="19" applyNumberFormat="1" applyFont="1" applyFill="1" applyBorder="1" applyAlignment="1" applyProtection="1">
      <alignment vertical="center"/>
      <protection/>
    </xf>
    <xf numFmtId="41" fontId="0" fillId="0" borderId="11" xfId="0" applyNumberFormat="1" applyBorder="1" applyAlignment="1">
      <alignment vertical="center"/>
    </xf>
    <xf numFmtId="41" fontId="6" fillId="0" borderId="11" xfId="22" applyNumberFormat="1" applyFont="1" applyBorder="1" applyAlignment="1" applyProtection="1">
      <alignment horizontal="center" vertical="center"/>
      <protection locked="0"/>
    </xf>
    <xf numFmtId="41" fontId="6" fillId="34" borderId="11" xfId="64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1" fontId="6" fillId="0" borderId="11" xfId="19" applyNumberFormat="1" applyFont="1" applyFill="1" applyBorder="1" applyAlignment="1" applyProtection="1">
      <alignment horizontal="center" vertical="center"/>
      <protection/>
    </xf>
    <xf numFmtId="41" fontId="5" fillId="0" borderId="11" xfId="22" applyNumberFormat="1" applyFont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1" fillId="0" borderId="11" xfId="0" applyNumberFormat="1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市本级201403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泾源县201606" xfId="64"/>
    <cellStyle name="常规_收支分析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pane xSplit="1" ySplit="4" topLeftCell="B7" activePane="bottomRight" state="frozen"/>
      <selection pane="bottomRight" activeCell="E16" sqref="E16"/>
    </sheetView>
  </sheetViews>
  <sheetFormatPr defaultColWidth="12.8515625" defaultRowHeight="18.75" customHeight="1"/>
  <cols>
    <col min="1" max="1" width="30.00390625" style="49" customWidth="1"/>
    <col min="2" max="2" width="9.00390625" style="50" customWidth="1"/>
    <col min="3" max="3" width="8.57421875" style="50" customWidth="1"/>
    <col min="4" max="4" width="9.00390625" style="51" customWidth="1"/>
    <col min="5" max="5" width="8.7109375" style="52" customWidth="1"/>
    <col min="6" max="6" width="9.421875" style="53" customWidth="1"/>
    <col min="7" max="7" width="10.7109375" style="51" customWidth="1"/>
    <col min="8" max="8" width="11.28125" style="52" customWidth="1"/>
    <col min="9" max="9" width="11.28125" style="54" customWidth="1"/>
    <col min="10" max="10" width="11.28125" style="55" customWidth="1"/>
    <col min="11" max="11" width="11.28125" style="56" customWidth="1"/>
    <col min="12" max="16384" width="12.8515625" style="56" customWidth="1"/>
  </cols>
  <sheetData>
    <row r="1" spans="1:8" ht="31.5" customHeight="1">
      <c r="A1" s="57" t="s">
        <v>0</v>
      </c>
      <c r="B1" s="58"/>
      <c r="C1" s="58"/>
      <c r="D1" s="58"/>
      <c r="E1" s="58"/>
      <c r="F1" s="58"/>
      <c r="G1" s="58"/>
      <c r="H1" s="58"/>
    </row>
    <row r="2" spans="1:8" ht="18.75" customHeight="1">
      <c r="A2" s="6" t="s">
        <v>1</v>
      </c>
      <c r="B2" s="59"/>
      <c r="C2" s="60"/>
      <c r="D2" s="61"/>
      <c r="E2" s="62"/>
      <c r="F2" s="9"/>
      <c r="G2" s="63" t="s">
        <v>2</v>
      </c>
      <c r="H2" s="64"/>
    </row>
    <row r="3" spans="1:10" ht="18.75" customHeight="1">
      <c r="A3" s="65" t="s">
        <v>3</v>
      </c>
      <c r="B3" s="66" t="s">
        <v>4</v>
      </c>
      <c r="C3" s="67" t="s">
        <v>5</v>
      </c>
      <c r="D3" s="68" t="s">
        <v>6</v>
      </c>
      <c r="E3" s="69"/>
      <c r="F3" s="69"/>
      <c r="G3" s="69"/>
      <c r="H3" s="70"/>
      <c r="I3" s="42" t="s">
        <v>5</v>
      </c>
      <c r="J3" s="43" t="s">
        <v>7</v>
      </c>
    </row>
    <row r="4" spans="1:10" ht="31.5" customHeight="1">
      <c r="A4" s="71"/>
      <c r="B4" s="66"/>
      <c r="C4" s="72"/>
      <c r="D4" s="13" t="s">
        <v>8</v>
      </c>
      <c r="E4" s="73" t="s">
        <v>9</v>
      </c>
      <c r="F4" s="73" t="s">
        <v>10</v>
      </c>
      <c r="G4" s="13" t="s">
        <v>11</v>
      </c>
      <c r="H4" s="74" t="s">
        <v>12</v>
      </c>
      <c r="I4" s="42"/>
      <c r="J4" s="43"/>
    </row>
    <row r="5" spans="1:10" s="44" customFormat="1" ht="18" customHeight="1">
      <c r="A5" s="75" t="s">
        <v>13</v>
      </c>
      <c r="B5" s="76">
        <f aca="true" t="shared" si="0" ref="B5:G5">SUM(B6:B8)</f>
        <v>25920</v>
      </c>
      <c r="C5" s="77">
        <f t="shared" si="0"/>
        <v>5003</v>
      </c>
      <c r="D5" s="77">
        <f t="shared" si="0"/>
        <v>56969</v>
      </c>
      <c r="E5" s="78">
        <v>100</v>
      </c>
      <c r="F5" s="79">
        <v>0</v>
      </c>
      <c r="G5" s="77">
        <f t="shared" si="0"/>
        <v>60021</v>
      </c>
      <c r="H5" s="25">
        <f>(D5-G5)/G5*100</f>
        <v>-5.084886956231985</v>
      </c>
      <c r="I5" s="77">
        <f>SUM(I6:I8)</f>
        <v>52801</v>
      </c>
      <c r="J5" s="77">
        <f>SUM(J6:J8)</f>
        <v>51965</v>
      </c>
    </row>
    <row r="6" spans="1:10" s="45" customFormat="1" ht="18" customHeight="1">
      <c r="A6" s="80" t="s">
        <v>14</v>
      </c>
      <c r="B6" s="81">
        <v>0</v>
      </c>
      <c r="C6" s="82">
        <v>3000</v>
      </c>
      <c r="D6" s="82">
        <v>32660</v>
      </c>
      <c r="E6" s="83">
        <f aca="true" t="shared" si="1" ref="E6:E10">SUM(D6/D5)*100</f>
        <v>57.329424774877566</v>
      </c>
      <c r="F6" s="83">
        <v>0</v>
      </c>
      <c r="G6" s="84">
        <v>33291</v>
      </c>
      <c r="H6" s="85">
        <f aca="true" t="shared" si="2" ref="H6:H45">(D6-G6)/G6*100</f>
        <v>-1.89540716710222</v>
      </c>
      <c r="I6" s="82">
        <v>29659</v>
      </c>
      <c r="J6" s="82">
        <v>29659</v>
      </c>
    </row>
    <row r="7" spans="1:10" s="45" customFormat="1" ht="18" customHeight="1">
      <c r="A7" s="80" t="s">
        <v>15</v>
      </c>
      <c r="B7" s="81">
        <v>0</v>
      </c>
      <c r="C7" s="82">
        <v>1167</v>
      </c>
      <c r="D7" s="82">
        <v>12696</v>
      </c>
      <c r="E7" s="83">
        <f>SUM(D7/D5)*100</f>
        <v>22.28580456037494</v>
      </c>
      <c r="F7" s="83">
        <v>0</v>
      </c>
      <c r="G7" s="84">
        <v>10929</v>
      </c>
      <c r="H7" s="85">
        <f t="shared" si="2"/>
        <v>16.16799341202306</v>
      </c>
      <c r="I7" s="82">
        <v>11529</v>
      </c>
      <c r="J7" s="82">
        <v>11529</v>
      </c>
    </row>
    <row r="8" spans="1:10" s="46" customFormat="1" ht="18" customHeight="1">
      <c r="A8" s="86" t="s">
        <v>16</v>
      </c>
      <c r="B8" s="87">
        <f aca="true" t="shared" si="3" ref="B8:G8">B9+B26</f>
        <v>25920</v>
      </c>
      <c r="C8" s="87">
        <f aca="true" t="shared" si="4" ref="C8:C54">SUM(I8-J8)</f>
        <v>836</v>
      </c>
      <c r="D8" s="87">
        <f t="shared" si="3"/>
        <v>11613</v>
      </c>
      <c r="E8" s="88">
        <f>SUM(D8/D5)*100</f>
        <v>20.384770664747496</v>
      </c>
      <c r="F8" s="89">
        <f aca="true" t="shared" si="5" ref="F8:F12">SUM(D8/B8*100)</f>
        <v>44.80324074074074</v>
      </c>
      <c r="G8" s="87">
        <f t="shared" si="3"/>
        <v>15801</v>
      </c>
      <c r="H8" s="90">
        <f t="shared" si="2"/>
        <v>-26.50465160432884</v>
      </c>
      <c r="I8" s="87">
        <f>I9+I26</f>
        <v>11613</v>
      </c>
      <c r="J8" s="87">
        <f>J9+J26</f>
        <v>10777</v>
      </c>
    </row>
    <row r="9" spans="1:10" s="47" customFormat="1" ht="18" customHeight="1">
      <c r="A9" s="26" t="s">
        <v>17</v>
      </c>
      <c r="B9" s="91">
        <f aca="true" t="shared" si="6" ref="B9:G9">SUM(B10:B25)</f>
        <v>13176</v>
      </c>
      <c r="C9" s="28">
        <f t="shared" si="4"/>
        <v>616</v>
      </c>
      <c r="D9" s="28">
        <f t="shared" si="6"/>
        <v>7531</v>
      </c>
      <c r="E9" s="78">
        <f t="shared" si="1"/>
        <v>64.84973736329975</v>
      </c>
      <c r="F9" s="79">
        <f t="shared" si="5"/>
        <v>57.15695203400122</v>
      </c>
      <c r="G9" s="28">
        <f t="shared" si="6"/>
        <v>9279</v>
      </c>
      <c r="H9" s="25">
        <f t="shared" si="2"/>
        <v>-18.838236878974026</v>
      </c>
      <c r="I9" s="28">
        <f>SUM(I10:I25)</f>
        <v>7531</v>
      </c>
      <c r="J9" s="28">
        <f>SUM(J10:J25)</f>
        <v>6915</v>
      </c>
    </row>
    <row r="10" spans="1:10" ht="18" customHeight="1">
      <c r="A10" s="29" t="s">
        <v>18</v>
      </c>
      <c r="B10" s="92">
        <v>6538</v>
      </c>
      <c r="C10" s="30">
        <f t="shared" si="4"/>
        <v>339</v>
      </c>
      <c r="D10" s="30">
        <v>3674</v>
      </c>
      <c r="E10" s="93">
        <f t="shared" si="1"/>
        <v>48.78502190944098</v>
      </c>
      <c r="F10" s="94">
        <f t="shared" si="5"/>
        <v>56.19455490975833</v>
      </c>
      <c r="G10" s="30">
        <v>4132</v>
      </c>
      <c r="H10" s="33">
        <f t="shared" si="2"/>
        <v>-11.084220716360116</v>
      </c>
      <c r="I10" s="30">
        <v>3674</v>
      </c>
      <c r="J10" s="30">
        <v>3335</v>
      </c>
    </row>
    <row r="11" spans="1:10" ht="18" customHeight="1">
      <c r="A11" s="29" t="s">
        <v>19</v>
      </c>
      <c r="B11" s="92">
        <v>0</v>
      </c>
      <c r="C11" s="30">
        <f t="shared" si="4"/>
        <v>6</v>
      </c>
      <c r="D11" s="30">
        <v>32</v>
      </c>
      <c r="E11" s="93">
        <f>SUM(D11/D9)*100</f>
        <v>0.42491037046872926</v>
      </c>
      <c r="F11" s="94" t="e">
        <f t="shared" si="5"/>
        <v>#DIV/0!</v>
      </c>
      <c r="G11" s="30">
        <v>40</v>
      </c>
      <c r="H11" s="33">
        <f t="shared" si="2"/>
        <v>-20</v>
      </c>
      <c r="I11" s="30">
        <v>32</v>
      </c>
      <c r="J11" s="30">
        <v>26</v>
      </c>
    </row>
    <row r="12" spans="1:10" ht="18" customHeight="1">
      <c r="A12" s="29" t="s">
        <v>20</v>
      </c>
      <c r="B12" s="92">
        <v>1031</v>
      </c>
      <c r="C12" s="30">
        <f t="shared" si="4"/>
        <v>35</v>
      </c>
      <c r="D12" s="30">
        <v>705</v>
      </c>
      <c r="E12" s="93">
        <f>SUM(D12/D9)*100</f>
        <v>9.361306599389192</v>
      </c>
      <c r="F12" s="94">
        <f t="shared" si="5"/>
        <v>68.38021338506304</v>
      </c>
      <c r="G12" s="30">
        <v>699</v>
      </c>
      <c r="H12" s="33">
        <f t="shared" si="2"/>
        <v>0.8583690987124464</v>
      </c>
      <c r="I12" s="30">
        <v>705</v>
      </c>
      <c r="J12" s="30">
        <v>670</v>
      </c>
    </row>
    <row r="13" spans="1:10" ht="18" customHeight="1">
      <c r="A13" s="29" t="s">
        <v>21</v>
      </c>
      <c r="B13" s="92">
        <v>0</v>
      </c>
      <c r="C13" s="30">
        <v>0</v>
      </c>
      <c r="D13" s="30">
        <f aca="true" t="shared" si="7" ref="D13:D30">SUM(I13)</f>
        <v>0</v>
      </c>
      <c r="E13" s="93">
        <f aca="true" t="shared" si="8" ref="E13:H13">SUM(D13/D9)*100</f>
        <v>0</v>
      </c>
      <c r="F13" s="93">
        <f t="shared" si="8"/>
        <v>0</v>
      </c>
      <c r="G13" s="30">
        <v>0</v>
      </c>
      <c r="H13" s="93">
        <f t="shared" si="8"/>
        <v>0</v>
      </c>
      <c r="I13" s="30">
        <f aca="true" t="shared" si="9" ref="I13:I30">SUM(N13)</f>
        <v>0</v>
      </c>
      <c r="J13" s="30">
        <f aca="true" t="shared" si="10" ref="J13:J30">SUM(O13)</f>
        <v>0</v>
      </c>
    </row>
    <row r="14" spans="1:10" ht="18" customHeight="1">
      <c r="A14" s="29" t="s">
        <v>22</v>
      </c>
      <c r="B14" s="92">
        <v>434</v>
      </c>
      <c r="C14" s="30">
        <f t="shared" si="4"/>
        <v>39</v>
      </c>
      <c r="D14" s="30">
        <v>360</v>
      </c>
      <c r="E14" s="93">
        <f>SUM(D14/D9)*100</f>
        <v>4.780241667773204</v>
      </c>
      <c r="F14" s="94">
        <f>SUM(D14/B14*100)</f>
        <v>82.94930875576037</v>
      </c>
      <c r="G14" s="30">
        <v>303</v>
      </c>
      <c r="H14" s="33">
        <f t="shared" si="2"/>
        <v>18.81188118811881</v>
      </c>
      <c r="I14" s="30">
        <v>360</v>
      </c>
      <c r="J14" s="30">
        <v>321</v>
      </c>
    </row>
    <row r="15" spans="1:10" ht="18" customHeight="1">
      <c r="A15" s="29" t="s">
        <v>23</v>
      </c>
      <c r="B15" s="92">
        <v>0</v>
      </c>
      <c r="C15" s="35">
        <v>0</v>
      </c>
      <c r="D15" s="36">
        <f t="shared" si="7"/>
        <v>0</v>
      </c>
      <c r="E15" s="93">
        <f aca="true" t="shared" si="11" ref="E15:H15">SUM(D15/D9)*100</f>
        <v>0</v>
      </c>
      <c r="F15" s="93">
        <f t="shared" si="11"/>
        <v>0</v>
      </c>
      <c r="G15" s="30"/>
      <c r="H15" s="93">
        <f t="shared" si="11"/>
        <v>0</v>
      </c>
      <c r="I15" s="36">
        <f t="shared" si="9"/>
        <v>0</v>
      </c>
      <c r="J15" s="36">
        <f t="shared" si="10"/>
        <v>0</v>
      </c>
    </row>
    <row r="16" spans="1:10" ht="18" customHeight="1">
      <c r="A16" s="29" t="s">
        <v>24</v>
      </c>
      <c r="B16" s="92">
        <v>0</v>
      </c>
      <c r="C16" s="30">
        <v>0</v>
      </c>
      <c r="D16" s="30">
        <f t="shared" si="7"/>
        <v>0</v>
      </c>
      <c r="E16" s="93">
        <f>SUM(D16/D9)*100</f>
        <v>0</v>
      </c>
      <c r="F16" s="94">
        <v>0</v>
      </c>
      <c r="G16" s="95">
        <v>0</v>
      </c>
      <c r="H16" s="33" t="e">
        <f t="shared" si="2"/>
        <v>#DIV/0!</v>
      </c>
      <c r="I16" s="30">
        <f t="shared" si="9"/>
        <v>0</v>
      </c>
      <c r="J16" s="30">
        <f t="shared" si="10"/>
        <v>0</v>
      </c>
    </row>
    <row r="17" spans="1:10" ht="18" customHeight="1">
      <c r="A17" s="29" t="s">
        <v>25</v>
      </c>
      <c r="B17" s="92"/>
      <c r="C17" s="30">
        <v>0</v>
      </c>
      <c r="D17" s="30">
        <f t="shared" si="7"/>
        <v>0</v>
      </c>
      <c r="E17" s="93">
        <f>SUM(D17/D9)*100</f>
        <v>0</v>
      </c>
      <c r="F17" s="94" t="e">
        <f aca="true" t="shared" si="12" ref="F17:F23">SUM(D17/B17*100)</f>
        <v>#DIV/0!</v>
      </c>
      <c r="G17" s="95">
        <v>0</v>
      </c>
      <c r="H17" s="33" t="e">
        <f t="shared" si="2"/>
        <v>#DIV/0!</v>
      </c>
      <c r="I17" s="30">
        <f t="shared" si="9"/>
        <v>0</v>
      </c>
      <c r="J17" s="30">
        <f t="shared" si="10"/>
        <v>0</v>
      </c>
    </row>
    <row r="18" spans="1:10" ht="18" customHeight="1">
      <c r="A18" s="29" t="s">
        <v>26</v>
      </c>
      <c r="B18" s="92">
        <v>858</v>
      </c>
      <c r="C18" s="30">
        <f t="shared" si="4"/>
        <v>57</v>
      </c>
      <c r="D18" s="30">
        <v>554</v>
      </c>
      <c r="E18" s="93">
        <f>SUM(D18/D9)*100</f>
        <v>7.356260788739875</v>
      </c>
      <c r="F18" s="94">
        <f t="shared" si="12"/>
        <v>64.56876456876456</v>
      </c>
      <c r="G18" s="95">
        <v>507</v>
      </c>
      <c r="H18" s="33">
        <f t="shared" si="2"/>
        <v>9.270216962524655</v>
      </c>
      <c r="I18" s="30">
        <v>554</v>
      </c>
      <c r="J18" s="30">
        <v>497</v>
      </c>
    </row>
    <row r="19" spans="1:10" ht="18" customHeight="1">
      <c r="A19" s="29" t="s">
        <v>27</v>
      </c>
      <c r="B19" s="92"/>
      <c r="C19" s="30">
        <v>0</v>
      </c>
      <c r="D19" s="30">
        <f t="shared" si="7"/>
        <v>0</v>
      </c>
      <c r="E19" s="93">
        <f>SUM(D19/D9)*100</f>
        <v>0</v>
      </c>
      <c r="F19" s="94" t="e">
        <f t="shared" si="12"/>
        <v>#DIV/0!</v>
      </c>
      <c r="G19" s="95">
        <v>0</v>
      </c>
      <c r="H19" s="33" t="e">
        <f t="shared" si="2"/>
        <v>#DIV/0!</v>
      </c>
      <c r="I19" s="30">
        <f t="shared" si="9"/>
        <v>0</v>
      </c>
      <c r="J19" s="30">
        <f t="shared" si="10"/>
        <v>0</v>
      </c>
    </row>
    <row r="20" spans="1:10" ht="18" customHeight="1">
      <c r="A20" s="29" t="s">
        <v>28</v>
      </c>
      <c r="B20" s="92"/>
      <c r="C20" s="30">
        <v>0</v>
      </c>
      <c r="D20" s="30">
        <f t="shared" si="7"/>
        <v>0</v>
      </c>
      <c r="E20" s="93">
        <f>SUM(D20/D9)*100</f>
        <v>0</v>
      </c>
      <c r="F20" s="94" t="e">
        <f t="shared" si="12"/>
        <v>#DIV/0!</v>
      </c>
      <c r="G20" s="95">
        <v>0</v>
      </c>
      <c r="H20" s="33" t="e">
        <f t="shared" si="2"/>
        <v>#DIV/0!</v>
      </c>
      <c r="I20" s="30">
        <f t="shared" si="9"/>
        <v>0</v>
      </c>
      <c r="J20" s="30">
        <f t="shared" si="10"/>
        <v>0</v>
      </c>
    </row>
    <row r="21" spans="1:10" ht="18" customHeight="1">
      <c r="A21" s="29" t="s">
        <v>29</v>
      </c>
      <c r="B21" s="92">
        <v>2057</v>
      </c>
      <c r="C21" s="30">
        <f t="shared" si="4"/>
        <v>140</v>
      </c>
      <c r="D21" s="30">
        <v>1839</v>
      </c>
      <c r="E21" s="93">
        <f>SUM(D21/D9)*100</f>
        <v>24.419067852874786</v>
      </c>
      <c r="F21" s="94">
        <f t="shared" si="12"/>
        <v>89.40204180845892</v>
      </c>
      <c r="G21" s="95">
        <v>1512</v>
      </c>
      <c r="H21" s="33">
        <f t="shared" si="2"/>
        <v>21.626984126984127</v>
      </c>
      <c r="I21" s="30">
        <v>1839</v>
      </c>
      <c r="J21" s="30">
        <v>1699</v>
      </c>
    </row>
    <row r="22" spans="1:10" ht="18" customHeight="1">
      <c r="A22" s="29" t="s">
        <v>30</v>
      </c>
      <c r="B22" s="92">
        <v>2258</v>
      </c>
      <c r="C22" s="30">
        <f t="shared" si="4"/>
        <v>0</v>
      </c>
      <c r="D22" s="30">
        <v>341</v>
      </c>
      <c r="E22" s="93">
        <f>SUM(D22/D9)*100</f>
        <v>4.527951135307396</v>
      </c>
      <c r="F22" s="94">
        <f t="shared" si="12"/>
        <v>15.101860053144375</v>
      </c>
      <c r="G22" s="95">
        <v>2086</v>
      </c>
      <c r="H22" s="33">
        <f t="shared" si="2"/>
        <v>-83.6529242569511</v>
      </c>
      <c r="I22" s="30">
        <v>341</v>
      </c>
      <c r="J22" s="30">
        <v>341</v>
      </c>
    </row>
    <row r="23" spans="1:10" ht="18" customHeight="1">
      <c r="A23" s="29" t="s">
        <v>31</v>
      </c>
      <c r="B23" s="92"/>
      <c r="C23" s="30">
        <f t="shared" si="4"/>
        <v>0</v>
      </c>
      <c r="D23" s="30">
        <f t="shared" si="7"/>
        <v>0</v>
      </c>
      <c r="E23" s="93">
        <f>SUM(D23/D9)*100</f>
        <v>0</v>
      </c>
      <c r="F23" s="94" t="e">
        <f t="shared" si="12"/>
        <v>#DIV/0!</v>
      </c>
      <c r="G23" s="95">
        <v>0</v>
      </c>
      <c r="H23" s="33" t="e">
        <f t="shared" si="2"/>
        <v>#DIV/0!</v>
      </c>
      <c r="I23" s="30">
        <f t="shared" si="9"/>
        <v>0</v>
      </c>
      <c r="J23" s="30">
        <f t="shared" si="10"/>
        <v>0</v>
      </c>
    </row>
    <row r="24" spans="1:10" ht="18" customHeight="1">
      <c r="A24" s="96" t="s">
        <v>32</v>
      </c>
      <c r="B24" s="97">
        <v>0</v>
      </c>
      <c r="C24" s="30">
        <f t="shared" si="4"/>
        <v>0</v>
      </c>
      <c r="D24" s="98">
        <f t="shared" si="7"/>
        <v>0</v>
      </c>
      <c r="E24" s="99">
        <f>SUM(D24/D9)*100</f>
        <v>0</v>
      </c>
      <c r="F24" s="100">
        <v>0</v>
      </c>
      <c r="G24" s="98">
        <v>0</v>
      </c>
      <c r="H24" s="101">
        <v>0</v>
      </c>
      <c r="I24" s="98">
        <f t="shared" si="9"/>
        <v>0</v>
      </c>
      <c r="J24" s="98">
        <f t="shared" si="10"/>
        <v>0</v>
      </c>
    </row>
    <row r="25" spans="1:10" ht="18" customHeight="1">
      <c r="A25" s="96" t="s">
        <v>33</v>
      </c>
      <c r="B25" s="97">
        <v>0</v>
      </c>
      <c r="C25" s="30">
        <f t="shared" si="4"/>
        <v>0</v>
      </c>
      <c r="D25" s="98">
        <v>26</v>
      </c>
      <c r="E25" s="99">
        <f>SUM(D25/D9)*100</f>
        <v>0.3452396760058425</v>
      </c>
      <c r="F25" s="100">
        <v>0</v>
      </c>
      <c r="G25" s="98">
        <v>0</v>
      </c>
      <c r="H25" s="101">
        <v>0</v>
      </c>
      <c r="I25" s="98">
        <v>26</v>
      </c>
      <c r="J25" s="98">
        <v>26</v>
      </c>
    </row>
    <row r="26" spans="1:10" s="47" customFormat="1" ht="18" customHeight="1">
      <c r="A26" s="26" t="s">
        <v>34</v>
      </c>
      <c r="B26" s="91">
        <f aca="true" t="shared" si="13" ref="B26:G26">SUM(B27:B34)</f>
        <v>12744</v>
      </c>
      <c r="C26" s="28">
        <f t="shared" si="4"/>
        <v>220</v>
      </c>
      <c r="D26" s="28">
        <f t="shared" si="13"/>
        <v>4082</v>
      </c>
      <c r="E26" s="78">
        <f>SUM(D26/D8)*100</f>
        <v>35.150262636700255</v>
      </c>
      <c r="F26" s="78">
        <f aca="true" t="shared" si="14" ref="F26:F29">SUM(D26/B26*100)</f>
        <v>32.03075957313246</v>
      </c>
      <c r="G26" s="28">
        <f t="shared" si="13"/>
        <v>6522</v>
      </c>
      <c r="H26" s="25">
        <f>(D26-G26)/G26*100</f>
        <v>-37.41183685985894</v>
      </c>
      <c r="I26" s="28">
        <f>SUM(I27:I34)</f>
        <v>4082</v>
      </c>
      <c r="J26" s="28">
        <f>SUM(J27:J34)</f>
        <v>3862</v>
      </c>
    </row>
    <row r="27" spans="1:10" ht="18" customHeight="1">
      <c r="A27" s="29" t="s">
        <v>35</v>
      </c>
      <c r="B27" s="92">
        <v>1594</v>
      </c>
      <c r="C27" s="30">
        <f t="shared" si="4"/>
        <v>79</v>
      </c>
      <c r="D27" s="30">
        <v>1033</v>
      </c>
      <c r="E27" s="93">
        <f>SUM(D27/D26)*100</f>
        <v>25.306222439980402</v>
      </c>
      <c r="F27" s="78">
        <f t="shared" si="14"/>
        <v>64.80552070263488</v>
      </c>
      <c r="G27" s="30">
        <v>625</v>
      </c>
      <c r="H27" s="33">
        <f t="shared" si="2"/>
        <v>65.28</v>
      </c>
      <c r="I27" s="30">
        <v>1033</v>
      </c>
      <c r="J27" s="30">
        <v>954</v>
      </c>
    </row>
    <row r="28" spans="1:10" ht="18" customHeight="1">
      <c r="A28" s="29" t="s">
        <v>36</v>
      </c>
      <c r="B28" s="92">
        <v>779</v>
      </c>
      <c r="C28" s="30">
        <f t="shared" si="4"/>
        <v>33</v>
      </c>
      <c r="D28" s="30">
        <v>751</v>
      </c>
      <c r="E28" s="94">
        <f>SUM(D28/D26)*100</f>
        <v>18.39784419402254</v>
      </c>
      <c r="F28" s="94">
        <f t="shared" si="14"/>
        <v>96.40564826700898</v>
      </c>
      <c r="G28" s="30">
        <v>866</v>
      </c>
      <c r="H28" s="33">
        <f t="shared" si="2"/>
        <v>-13.279445727482678</v>
      </c>
      <c r="I28" s="30">
        <v>751</v>
      </c>
      <c r="J28" s="30">
        <v>718</v>
      </c>
    </row>
    <row r="29" spans="1:10" ht="18" customHeight="1">
      <c r="A29" s="29" t="s">
        <v>37</v>
      </c>
      <c r="B29" s="92">
        <v>192</v>
      </c>
      <c r="C29" s="30">
        <f t="shared" si="4"/>
        <v>76</v>
      </c>
      <c r="D29" s="30">
        <v>480</v>
      </c>
      <c r="E29" s="94">
        <f>SUM(D29/D26)*100</f>
        <v>11.758941695247428</v>
      </c>
      <c r="F29" s="94">
        <f t="shared" si="14"/>
        <v>250</v>
      </c>
      <c r="G29" s="30">
        <v>175</v>
      </c>
      <c r="H29" s="33">
        <f t="shared" si="2"/>
        <v>174.28571428571428</v>
      </c>
      <c r="I29" s="30">
        <v>480</v>
      </c>
      <c r="J29" s="30">
        <v>404</v>
      </c>
    </row>
    <row r="30" spans="1:10" ht="18" customHeight="1">
      <c r="A30" s="29" t="s">
        <v>38</v>
      </c>
      <c r="B30" s="92">
        <v>0</v>
      </c>
      <c r="C30" s="30">
        <v>0</v>
      </c>
      <c r="D30" s="30">
        <f t="shared" si="7"/>
        <v>0</v>
      </c>
      <c r="E30" s="94">
        <f>SUM(D30/D26)*100</f>
        <v>0</v>
      </c>
      <c r="F30" s="94">
        <f>SUM(E30/E26)*100</f>
        <v>0</v>
      </c>
      <c r="G30" s="30">
        <v>0</v>
      </c>
      <c r="H30" s="33" t="e">
        <f t="shared" si="2"/>
        <v>#DIV/0!</v>
      </c>
      <c r="I30" s="30">
        <f t="shared" si="9"/>
        <v>0</v>
      </c>
      <c r="J30" s="30">
        <f t="shared" si="10"/>
        <v>0</v>
      </c>
    </row>
    <row r="31" spans="1:10" ht="18" customHeight="1">
      <c r="A31" s="29" t="s">
        <v>39</v>
      </c>
      <c r="B31" s="92">
        <v>10179</v>
      </c>
      <c r="C31" s="30">
        <f t="shared" si="4"/>
        <v>32</v>
      </c>
      <c r="D31" s="30">
        <v>1470</v>
      </c>
      <c r="E31" s="94">
        <f>SUM(D31/D26)*100</f>
        <v>36.01175894169525</v>
      </c>
      <c r="F31" s="94">
        <f aca="true" t="shared" si="15" ref="F31:F35">SUM(D31/B31*100)</f>
        <v>14.441497200117889</v>
      </c>
      <c r="G31" s="30">
        <v>4856</v>
      </c>
      <c r="H31" s="33">
        <f t="shared" si="2"/>
        <v>-69.72817133443164</v>
      </c>
      <c r="I31" s="30">
        <v>1470</v>
      </c>
      <c r="J31" s="30">
        <v>1438</v>
      </c>
    </row>
    <row r="32" spans="1:10" ht="18" customHeight="1">
      <c r="A32" s="29" t="s">
        <v>40</v>
      </c>
      <c r="B32" s="102">
        <v>0</v>
      </c>
      <c r="C32" s="30">
        <v>0</v>
      </c>
      <c r="D32" s="30">
        <v>348</v>
      </c>
      <c r="E32" s="94">
        <f>SUM(D32/D26)*100</f>
        <v>8.525232729054386</v>
      </c>
      <c r="F32" s="94">
        <v>0</v>
      </c>
      <c r="G32" s="36">
        <v>0</v>
      </c>
      <c r="H32" s="33">
        <v>0</v>
      </c>
      <c r="I32" s="30">
        <v>348</v>
      </c>
      <c r="J32" s="30">
        <v>348</v>
      </c>
    </row>
    <row r="33" spans="1:10" ht="18" customHeight="1">
      <c r="A33" s="29" t="s">
        <v>41</v>
      </c>
      <c r="B33" s="103">
        <v>0</v>
      </c>
      <c r="C33" s="35">
        <v>0</v>
      </c>
      <c r="D33" s="36">
        <f aca="true" t="shared" si="16" ref="D33:D54">SUM(I33)</f>
        <v>0</v>
      </c>
      <c r="E33" s="94">
        <f>SUM(D33/D26)*100</f>
        <v>0</v>
      </c>
      <c r="F33" s="94">
        <v>0</v>
      </c>
      <c r="G33" s="36">
        <v>0</v>
      </c>
      <c r="H33" s="33">
        <v>0</v>
      </c>
      <c r="I33" s="36">
        <f aca="true" t="shared" si="17" ref="I33:I54">SUM(N33)</f>
        <v>0</v>
      </c>
      <c r="J33" s="36">
        <f aca="true" t="shared" si="18" ref="J33:J54">SUM(O33)</f>
        <v>0</v>
      </c>
    </row>
    <row r="34" spans="1:10" s="48" customFormat="1" ht="18" customHeight="1">
      <c r="A34" s="29" t="s">
        <v>42</v>
      </c>
      <c r="B34" s="104"/>
      <c r="C34" s="35">
        <v>0</v>
      </c>
      <c r="D34" s="30">
        <f t="shared" si="16"/>
        <v>0</v>
      </c>
      <c r="E34" s="94">
        <f>SUM(D34/D26)*100</f>
        <v>0</v>
      </c>
      <c r="F34" s="94" t="e">
        <f t="shared" si="15"/>
        <v>#DIV/0!</v>
      </c>
      <c r="G34" s="30">
        <v>0</v>
      </c>
      <c r="H34" s="33" t="e">
        <f>(D34-G34)/G34*100</f>
        <v>#DIV/0!</v>
      </c>
      <c r="I34" s="30">
        <f t="shared" si="17"/>
        <v>0</v>
      </c>
      <c r="J34" s="30">
        <f t="shared" si="18"/>
        <v>0</v>
      </c>
    </row>
    <row r="35" spans="1:10" s="47" customFormat="1" ht="18" customHeight="1">
      <c r="A35" s="105" t="s">
        <v>43</v>
      </c>
      <c r="B35" s="91">
        <v>0</v>
      </c>
      <c r="C35" s="28">
        <f t="shared" si="4"/>
        <v>0</v>
      </c>
      <c r="D35" s="28">
        <f t="shared" si="16"/>
        <v>0</v>
      </c>
      <c r="E35" s="78">
        <f>SUM(D35/D5)*100</f>
        <v>0</v>
      </c>
      <c r="F35" s="78" t="e">
        <f t="shared" si="15"/>
        <v>#DIV/0!</v>
      </c>
      <c r="G35" s="28">
        <v>0</v>
      </c>
      <c r="H35" s="25" t="e">
        <f>(D35-G35)/G35*100</f>
        <v>#DIV/0!</v>
      </c>
      <c r="I35" s="28">
        <f t="shared" si="17"/>
        <v>0</v>
      </c>
      <c r="J35" s="28">
        <f t="shared" si="18"/>
        <v>0</v>
      </c>
    </row>
    <row r="36" spans="1:10" ht="18" customHeight="1">
      <c r="A36" s="29" t="s">
        <v>44</v>
      </c>
      <c r="B36" s="103"/>
      <c r="C36" s="35">
        <f t="shared" si="4"/>
        <v>0</v>
      </c>
      <c r="D36" s="36">
        <f t="shared" si="16"/>
        <v>0</v>
      </c>
      <c r="E36" s="94">
        <v>0</v>
      </c>
      <c r="F36" s="94">
        <v>0</v>
      </c>
      <c r="G36" s="36">
        <v>0</v>
      </c>
      <c r="H36" s="94">
        <v>0</v>
      </c>
      <c r="I36" s="36">
        <f t="shared" si="17"/>
        <v>0</v>
      </c>
      <c r="J36" s="36">
        <f t="shared" si="18"/>
        <v>0</v>
      </c>
    </row>
    <row r="37" spans="1:10" ht="18" customHeight="1">
      <c r="A37" s="29" t="s">
        <v>45</v>
      </c>
      <c r="B37" s="103"/>
      <c r="C37" s="35">
        <f t="shared" si="4"/>
        <v>0</v>
      </c>
      <c r="D37" s="36">
        <f t="shared" si="16"/>
        <v>0</v>
      </c>
      <c r="E37" s="94">
        <v>0</v>
      </c>
      <c r="F37" s="94">
        <v>0</v>
      </c>
      <c r="G37" s="36">
        <v>0</v>
      </c>
      <c r="H37" s="94">
        <v>0</v>
      </c>
      <c r="I37" s="36">
        <f t="shared" si="17"/>
        <v>0</v>
      </c>
      <c r="J37" s="36">
        <f t="shared" si="18"/>
        <v>0</v>
      </c>
    </row>
    <row r="38" spans="1:10" ht="18" customHeight="1">
      <c r="A38" s="29" t="s">
        <v>46</v>
      </c>
      <c r="B38" s="103">
        <v>0</v>
      </c>
      <c r="C38" s="35">
        <f t="shared" si="4"/>
        <v>0</v>
      </c>
      <c r="D38" s="36">
        <f t="shared" si="16"/>
        <v>0</v>
      </c>
      <c r="E38" s="94" t="e">
        <f>SUM(D38/D35)*100</f>
        <v>#DIV/0!</v>
      </c>
      <c r="F38" s="94" t="e">
        <f>SUM(D38/B38*100)</f>
        <v>#DIV/0!</v>
      </c>
      <c r="G38" s="36">
        <v>0</v>
      </c>
      <c r="H38" s="33" t="e">
        <f t="shared" si="2"/>
        <v>#DIV/0!</v>
      </c>
      <c r="I38" s="36">
        <f t="shared" si="17"/>
        <v>0</v>
      </c>
      <c r="J38" s="36">
        <f t="shared" si="18"/>
        <v>0</v>
      </c>
    </row>
    <row r="39" spans="1:10" ht="18" customHeight="1">
      <c r="A39" s="29" t="s">
        <v>47</v>
      </c>
      <c r="B39" s="103"/>
      <c r="C39" s="35">
        <f t="shared" si="4"/>
        <v>0</v>
      </c>
      <c r="D39" s="36">
        <f t="shared" si="16"/>
        <v>0</v>
      </c>
      <c r="E39" s="94">
        <v>0</v>
      </c>
      <c r="F39" s="94">
        <v>0</v>
      </c>
      <c r="G39" s="36">
        <v>0</v>
      </c>
      <c r="H39" s="94">
        <v>0</v>
      </c>
      <c r="I39" s="36">
        <f t="shared" si="17"/>
        <v>0</v>
      </c>
      <c r="J39" s="36">
        <f t="shared" si="18"/>
        <v>0</v>
      </c>
    </row>
    <row r="40" spans="1:10" ht="18" customHeight="1">
      <c r="A40" s="29" t="s">
        <v>48</v>
      </c>
      <c r="B40" s="103">
        <v>0</v>
      </c>
      <c r="C40" s="35">
        <f t="shared" si="4"/>
        <v>0</v>
      </c>
      <c r="D40" s="36">
        <f t="shared" si="16"/>
        <v>0</v>
      </c>
      <c r="E40" s="94"/>
      <c r="F40" s="94">
        <v>0</v>
      </c>
      <c r="G40" s="36">
        <v>0</v>
      </c>
      <c r="H40" s="94">
        <v>0</v>
      </c>
      <c r="I40" s="36">
        <f t="shared" si="17"/>
        <v>0</v>
      </c>
      <c r="J40" s="36">
        <f t="shared" si="18"/>
        <v>0</v>
      </c>
    </row>
    <row r="41" spans="1:10" ht="18" customHeight="1">
      <c r="A41" s="29" t="s">
        <v>49</v>
      </c>
      <c r="B41" s="103"/>
      <c r="C41" s="35">
        <f t="shared" si="4"/>
        <v>0</v>
      </c>
      <c r="D41" s="36">
        <f t="shared" si="16"/>
        <v>0</v>
      </c>
      <c r="E41" s="94">
        <v>0</v>
      </c>
      <c r="F41" s="94">
        <v>0</v>
      </c>
      <c r="G41" s="36">
        <v>0</v>
      </c>
      <c r="H41" s="94">
        <v>0</v>
      </c>
      <c r="I41" s="36">
        <f t="shared" si="17"/>
        <v>0</v>
      </c>
      <c r="J41" s="36">
        <f t="shared" si="18"/>
        <v>0</v>
      </c>
    </row>
    <row r="42" spans="1:10" ht="18" customHeight="1">
      <c r="A42" s="29" t="s">
        <v>50</v>
      </c>
      <c r="B42" s="103">
        <v>0</v>
      </c>
      <c r="C42" s="35">
        <f t="shared" si="4"/>
        <v>0</v>
      </c>
      <c r="D42" s="36">
        <f t="shared" si="16"/>
        <v>0</v>
      </c>
      <c r="E42" s="94" t="e">
        <f>SUM(D42/D35)*100</f>
        <v>#DIV/0!</v>
      </c>
      <c r="F42" s="94" t="e">
        <f>SUM(D42/B42*100)</f>
        <v>#DIV/0!</v>
      </c>
      <c r="G42" s="36">
        <v>0</v>
      </c>
      <c r="H42" s="33" t="e">
        <f t="shared" si="2"/>
        <v>#DIV/0!</v>
      </c>
      <c r="I42" s="36">
        <f t="shared" si="17"/>
        <v>0</v>
      </c>
      <c r="J42" s="36">
        <f t="shared" si="18"/>
        <v>0</v>
      </c>
    </row>
    <row r="43" spans="1:10" ht="18" customHeight="1">
      <c r="A43" s="29" t="s">
        <v>51</v>
      </c>
      <c r="B43" s="103"/>
      <c r="C43" s="35">
        <f t="shared" si="4"/>
        <v>0</v>
      </c>
      <c r="D43" s="36">
        <f t="shared" si="16"/>
        <v>0</v>
      </c>
      <c r="E43" s="94" t="e">
        <f aca="true" t="shared" si="19" ref="E43:H43">SUM(D43/D35)*100</f>
        <v>#DIV/0!</v>
      </c>
      <c r="F43" s="94" t="e">
        <f t="shared" si="19"/>
        <v>#DIV/0!</v>
      </c>
      <c r="G43" s="36">
        <v>0</v>
      </c>
      <c r="H43" s="94" t="e">
        <f t="shared" si="19"/>
        <v>#DIV/0!</v>
      </c>
      <c r="I43" s="36">
        <f t="shared" si="17"/>
        <v>0</v>
      </c>
      <c r="J43" s="36">
        <f t="shared" si="18"/>
        <v>0</v>
      </c>
    </row>
    <row r="44" spans="1:10" ht="18" customHeight="1">
      <c r="A44" s="29" t="s">
        <v>52</v>
      </c>
      <c r="B44" s="103">
        <v>0</v>
      </c>
      <c r="C44" s="35">
        <f t="shared" si="4"/>
        <v>0</v>
      </c>
      <c r="D44" s="36">
        <f t="shared" si="16"/>
        <v>0</v>
      </c>
      <c r="E44" s="94" t="e">
        <f>SUM(D44/D35)*100</f>
        <v>#DIV/0!</v>
      </c>
      <c r="F44" s="94">
        <v>0</v>
      </c>
      <c r="G44" s="106">
        <v>0</v>
      </c>
      <c r="H44" s="33" t="e">
        <f t="shared" si="2"/>
        <v>#DIV/0!</v>
      </c>
      <c r="I44" s="36">
        <f t="shared" si="17"/>
        <v>0</v>
      </c>
      <c r="J44" s="36">
        <f t="shared" si="18"/>
        <v>0</v>
      </c>
    </row>
    <row r="45" spans="1:10" ht="18" customHeight="1">
      <c r="A45" s="29" t="s">
        <v>53</v>
      </c>
      <c r="B45" s="103">
        <v>0</v>
      </c>
      <c r="C45" s="35">
        <f t="shared" si="4"/>
        <v>0</v>
      </c>
      <c r="D45" s="36">
        <f t="shared" si="16"/>
        <v>0</v>
      </c>
      <c r="E45" s="94" t="e">
        <f>SUM(D45/D35)*100</f>
        <v>#DIV/0!</v>
      </c>
      <c r="F45" s="94" t="e">
        <f>SUM(D45/B45*100)</f>
        <v>#DIV/0!</v>
      </c>
      <c r="G45" s="36">
        <v>0</v>
      </c>
      <c r="H45" s="33" t="e">
        <f t="shared" si="2"/>
        <v>#DIV/0!</v>
      </c>
      <c r="I45" s="36">
        <f t="shared" si="17"/>
        <v>0</v>
      </c>
      <c r="J45" s="36">
        <f t="shared" si="18"/>
        <v>0</v>
      </c>
    </row>
    <row r="46" spans="1:10" ht="18" customHeight="1">
      <c r="A46" s="29" t="s">
        <v>54</v>
      </c>
      <c r="B46" s="103"/>
      <c r="C46" s="35">
        <f t="shared" si="4"/>
        <v>0</v>
      </c>
      <c r="D46" s="36">
        <f t="shared" si="16"/>
        <v>0</v>
      </c>
      <c r="E46" s="94">
        <v>0</v>
      </c>
      <c r="F46" s="94">
        <v>0</v>
      </c>
      <c r="G46" s="36">
        <v>0</v>
      </c>
      <c r="H46" s="94">
        <v>0</v>
      </c>
      <c r="I46" s="36">
        <f t="shared" si="17"/>
        <v>0</v>
      </c>
      <c r="J46" s="36">
        <f t="shared" si="18"/>
        <v>0</v>
      </c>
    </row>
    <row r="47" spans="1:10" ht="18" customHeight="1">
      <c r="A47" s="29" t="s">
        <v>55</v>
      </c>
      <c r="B47" s="103"/>
      <c r="C47" s="35">
        <f t="shared" si="4"/>
        <v>0</v>
      </c>
      <c r="D47" s="36">
        <f t="shared" si="16"/>
        <v>0</v>
      </c>
      <c r="E47" s="94">
        <v>0</v>
      </c>
      <c r="F47" s="94">
        <v>0</v>
      </c>
      <c r="G47" s="36">
        <v>0</v>
      </c>
      <c r="H47" s="94">
        <v>0</v>
      </c>
      <c r="I47" s="36">
        <f t="shared" si="17"/>
        <v>0</v>
      </c>
      <c r="J47" s="36">
        <f t="shared" si="18"/>
        <v>0</v>
      </c>
    </row>
    <row r="48" spans="1:10" ht="18" customHeight="1">
      <c r="A48" s="29" t="s">
        <v>56</v>
      </c>
      <c r="B48" s="103"/>
      <c r="C48" s="35">
        <f t="shared" si="4"/>
        <v>0</v>
      </c>
      <c r="D48" s="36">
        <f t="shared" si="16"/>
        <v>0</v>
      </c>
      <c r="E48" s="94">
        <v>0</v>
      </c>
      <c r="F48" s="94">
        <v>0</v>
      </c>
      <c r="G48" s="36">
        <v>0</v>
      </c>
      <c r="H48" s="94">
        <v>0</v>
      </c>
      <c r="I48" s="36">
        <f t="shared" si="17"/>
        <v>0</v>
      </c>
      <c r="J48" s="36">
        <f t="shared" si="18"/>
        <v>0</v>
      </c>
    </row>
    <row r="49" spans="1:10" ht="18" customHeight="1">
      <c r="A49" s="29" t="s">
        <v>57</v>
      </c>
      <c r="B49" s="103"/>
      <c r="C49" s="35">
        <f t="shared" si="4"/>
        <v>0</v>
      </c>
      <c r="D49" s="36">
        <f t="shared" si="16"/>
        <v>0</v>
      </c>
      <c r="E49" s="94">
        <v>0</v>
      </c>
      <c r="F49" s="94">
        <v>0</v>
      </c>
      <c r="G49" s="36">
        <v>0</v>
      </c>
      <c r="H49" s="94">
        <v>0</v>
      </c>
      <c r="I49" s="36">
        <f t="shared" si="17"/>
        <v>0</v>
      </c>
      <c r="J49" s="36">
        <f t="shared" si="18"/>
        <v>0</v>
      </c>
    </row>
    <row r="50" spans="1:10" ht="18" customHeight="1">
      <c r="A50" s="29" t="s">
        <v>58</v>
      </c>
      <c r="B50" s="107"/>
      <c r="C50" s="22">
        <f t="shared" si="4"/>
        <v>0</v>
      </c>
      <c r="D50" s="22">
        <f t="shared" si="16"/>
        <v>0</v>
      </c>
      <c r="E50" s="78">
        <v>0</v>
      </c>
      <c r="F50" s="78">
        <v>0</v>
      </c>
      <c r="G50" s="22">
        <v>0</v>
      </c>
      <c r="H50" s="78">
        <v>0</v>
      </c>
      <c r="I50" s="22">
        <f t="shared" si="17"/>
        <v>0</v>
      </c>
      <c r="J50" s="22">
        <f t="shared" si="18"/>
        <v>0</v>
      </c>
    </row>
    <row r="51" spans="1:10" ht="18.75" customHeight="1">
      <c r="A51" s="29" t="s">
        <v>59</v>
      </c>
      <c r="B51" s="102"/>
      <c r="C51" s="102">
        <f t="shared" si="4"/>
        <v>0</v>
      </c>
      <c r="D51" s="108">
        <f t="shared" si="16"/>
        <v>0</v>
      </c>
      <c r="E51" s="109">
        <v>0</v>
      </c>
      <c r="F51" s="110">
        <v>0</v>
      </c>
      <c r="G51" s="108">
        <v>0</v>
      </c>
      <c r="H51" s="109">
        <v>0</v>
      </c>
      <c r="I51" s="108">
        <f t="shared" si="17"/>
        <v>0</v>
      </c>
      <c r="J51" s="108">
        <f t="shared" si="18"/>
        <v>0</v>
      </c>
    </row>
    <row r="52" spans="1:10" ht="18.75" customHeight="1">
      <c r="A52" s="29" t="s">
        <v>60</v>
      </c>
      <c r="B52" s="102">
        <v>0</v>
      </c>
      <c r="C52" s="102">
        <f t="shared" si="4"/>
        <v>0</v>
      </c>
      <c r="D52" s="108">
        <f t="shared" si="16"/>
        <v>0</v>
      </c>
      <c r="E52" s="109">
        <v>0</v>
      </c>
      <c r="F52" s="110">
        <v>0</v>
      </c>
      <c r="G52" s="108">
        <v>0</v>
      </c>
      <c r="H52" s="109">
        <v>0</v>
      </c>
      <c r="I52" s="108">
        <f t="shared" si="17"/>
        <v>0</v>
      </c>
      <c r="J52" s="108">
        <f t="shared" si="18"/>
        <v>0</v>
      </c>
    </row>
    <row r="53" spans="1:10" ht="18.75" customHeight="1">
      <c r="A53" s="29" t="s">
        <v>61</v>
      </c>
      <c r="B53" s="103">
        <v>0</v>
      </c>
      <c r="C53" s="102">
        <f t="shared" si="4"/>
        <v>0</v>
      </c>
      <c r="D53" s="108">
        <f t="shared" si="16"/>
        <v>0</v>
      </c>
      <c r="E53" s="109">
        <v>0</v>
      </c>
      <c r="F53" s="110">
        <v>0</v>
      </c>
      <c r="G53" s="108">
        <v>0</v>
      </c>
      <c r="H53" s="109">
        <v>0</v>
      </c>
      <c r="I53" s="108">
        <f t="shared" si="17"/>
        <v>0</v>
      </c>
      <c r="J53" s="108">
        <f t="shared" si="18"/>
        <v>0</v>
      </c>
    </row>
    <row r="54" spans="1:10" ht="18.75" customHeight="1">
      <c r="A54" s="29" t="s">
        <v>62</v>
      </c>
      <c r="B54" s="103">
        <v>0</v>
      </c>
      <c r="C54" s="35">
        <f t="shared" si="4"/>
        <v>0</v>
      </c>
      <c r="D54" s="36">
        <f t="shared" si="16"/>
        <v>0</v>
      </c>
      <c r="E54" s="94" t="e">
        <f>SUM(D54/D35)*100</f>
        <v>#DIV/0!</v>
      </c>
      <c r="F54" s="110" t="e">
        <f>SUM(D54/B54*100)</f>
        <v>#DIV/0!</v>
      </c>
      <c r="G54" s="30">
        <v>0</v>
      </c>
      <c r="H54" s="33">
        <v>0</v>
      </c>
      <c r="I54" s="36">
        <f t="shared" si="17"/>
        <v>0</v>
      </c>
      <c r="J54" s="36">
        <f t="shared" si="18"/>
        <v>0</v>
      </c>
    </row>
    <row r="55" spans="9:10" ht="18.75" customHeight="1">
      <c r="I55" s="51"/>
      <c r="J55" s="54"/>
    </row>
    <row r="56" ht="18.75" customHeight="1">
      <c r="J56" s="54"/>
    </row>
    <row r="57" ht="18.75" customHeight="1">
      <c r="J57" s="54"/>
    </row>
    <row r="58" ht="18.75" customHeight="1">
      <c r="J58" s="54"/>
    </row>
    <row r="59" ht="18.75" customHeight="1">
      <c r="J59" s="54"/>
    </row>
    <row r="60" ht="18.75" customHeight="1">
      <c r="J60" s="54"/>
    </row>
    <row r="61" ht="18.75" customHeight="1">
      <c r="J61" s="54"/>
    </row>
    <row r="62" ht="18.75" customHeight="1">
      <c r="J62" s="54"/>
    </row>
    <row r="63" ht="18.75" customHeight="1">
      <c r="J63" s="54"/>
    </row>
    <row r="64" ht="18.75" customHeight="1">
      <c r="J64" s="54"/>
    </row>
    <row r="65" ht="18.75" customHeight="1">
      <c r="J65" s="54"/>
    </row>
    <row r="66" ht="18.75" customHeight="1">
      <c r="J66" s="54"/>
    </row>
    <row r="67" ht="18.75" customHeight="1">
      <c r="J67" s="54"/>
    </row>
    <row r="68" ht="18.75" customHeight="1">
      <c r="J68" s="54"/>
    </row>
    <row r="69" ht="18.75" customHeight="1">
      <c r="J69" s="54"/>
    </row>
    <row r="70" ht="18.75" customHeight="1">
      <c r="J70" s="54"/>
    </row>
    <row r="71" ht="18.75" customHeight="1">
      <c r="J71" s="54"/>
    </row>
    <row r="72" ht="18.75" customHeight="1">
      <c r="J72" s="54"/>
    </row>
    <row r="73" ht="18.75" customHeight="1">
      <c r="J73" s="54"/>
    </row>
    <row r="74" ht="18.75" customHeight="1">
      <c r="J74" s="54"/>
    </row>
    <row r="75" ht="18.75" customHeight="1">
      <c r="J75" s="54"/>
    </row>
    <row r="76" ht="18.75" customHeight="1">
      <c r="J76" s="54"/>
    </row>
    <row r="77" ht="18.75" customHeight="1">
      <c r="J77" s="54"/>
    </row>
    <row r="78" ht="18.75" customHeight="1">
      <c r="J78" s="54"/>
    </row>
    <row r="79" ht="18.75" customHeight="1">
      <c r="J79" s="54"/>
    </row>
    <row r="80" ht="18.75" customHeight="1">
      <c r="J80" s="54"/>
    </row>
    <row r="81" ht="18.75" customHeight="1">
      <c r="J81" s="54"/>
    </row>
    <row r="82" ht="18.75" customHeight="1">
      <c r="J82" s="54"/>
    </row>
    <row r="83" ht="18.75" customHeight="1">
      <c r="J83" s="54"/>
    </row>
  </sheetData>
  <sheetProtection/>
  <protectedRanges>
    <protectedRange sqref="E1:E3 F15:H15 E6:E8 E27:E34 E36:E50 E54 F30 F13 F39:H39 F41:H41 H13 D46:D50 D39:D41 D43 D33 D36:D37 E10:E25 F46:J50 I39:J41 F43:J43 I33:J33 F36:J37" name="区域1_1_7"/>
    <protectedRange sqref="G38 G45 G42" name="区域1_1_2_2"/>
    <protectedRange sqref="G4" name="区域1_1_3_2"/>
    <protectedRange sqref="D38 I38:J38" name="区域1_1_8_2"/>
    <protectedRange sqref="D42 I42:J42" name="区域1_1_9_2"/>
    <protectedRange sqref="D44 I44:J44" name="区域1_1_10_2"/>
    <protectedRange sqref="D45 I45:J45" name="区域1_1_11_2"/>
    <protectedRange sqref="D54 I54:J54" name="区域1_1_12_2"/>
    <protectedRange sqref="G24:G25" name="区域1_1_14_2"/>
    <protectedRange sqref="C6:D7 I6:J7" name="区域1_1_1_2"/>
    <protectedRange sqref="D15 I15:J15" name="区域1_1_7_1"/>
    <protectedRange sqref="D24:D25 I24:J25" name="区域1_1_5_2_1"/>
  </protectedRanges>
  <autoFilter ref="A4:H54"/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71" top="0.94" bottom="0.5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pane xSplit="1" ySplit="4" topLeftCell="B5" activePane="bottomRight" state="frozen"/>
      <selection pane="bottomRight" activeCell="G7" sqref="G7"/>
    </sheetView>
  </sheetViews>
  <sheetFormatPr defaultColWidth="9.00390625" defaultRowHeight="20.25" customHeight="1"/>
  <cols>
    <col min="1" max="1" width="33.421875" style="2" customWidth="1"/>
    <col min="2" max="2" width="9.421875" style="3" customWidth="1"/>
    <col min="3" max="3" width="8.7109375" style="3" customWidth="1"/>
    <col min="4" max="4" width="9.421875" style="3" customWidth="1"/>
    <col min="5" max="5" width="8.421875" style="4" customWidth="1"/>
    <col min="6" max="6" width="9.00390625" style="4" customWidth="1"/>
    <col min="7" max="7" width="10.28125" style="3" customWidth="1"/>
    <col min="8" max="8" width="9.7109375" style="4" customWidth="1"/>
    <col min="9" max="11" width="12.140625" style="2" customWidth="1"/>
    <col min="12" max="12" width="10.421875" style="2" bestFit="1" customWidth="1"/>
    <col min="13" max="16384" width="9.00390625" style="2" customWidth="1"/>
  </cols>
  <sheetData>
    <row r="1" spans="1:8" ht="31.5" customHeight="1">
      <c r="A1" s="5" t="s">
        <v>63</v>
      </c>
      <c r="B1" s="5"/>
      <c r="C1" s="5"/>
      <c r="D1" s="5"/>
      <c r="E1" s="5"/>
      <c r="F1" s="5"/>
      <c r="G1" s="5"/>
      <c r="H1" s="5"/>
    </row>
    <row r="2" spans="1:8" ht="18.75" customHeight="1">
      <c r="A2" s="6" t="s">
        <v>1</v>
      </c>
      <c r="B2" s="7"/>
      <c r="C2" s="8"/>
      <c r="D2" s="7"/>
      <c r="E2" s="9"/>
      <c r="F2" s="9"/>
      <c r="G2" s="10" t="s">
        <v>2</v>
      </c>
      <c r="H2" s="11"/>
    </row>
    <row r="3" spans="1:10" ht="18.75" customHeight="1">
      <c r="A3" s="12" t="s">
        <v>64</v>
      </c>
      <c r="B3" s="13" t="s">
        <v>65</v>
      </c>
      <c r="C3" s="14" t="s">
        <v>5</v>
      </c>
      <c r="D3" s="15" t="s">
        <v>6</v>
      </c>
      <c r="E3" s="16"/>
      <c r="F3" s="16"/>
      <c r="G3" s="16"/>
      <c r="H3" s="17"/>
      <c r="I3" s="42" t="s">
        <v>66</v>
      </c>
      <c r="J3" s="43" t="s">
        <v>67</v>
      </c>
    </row>
    <row r="4" spans="1:10" ht="31.5" customHeight="1">
      <c r="A4" s="18"/>
      <c r="B4" s="13"/>
      <c r="C4" s="19"/>
      <c r="D4" s="13" t="s">
        <v>8</v>
      </c>
      <c r="E4" s="20" t="s">
        <v>9</v>
      </c>
      <c r="F4" s="20" t="s">
        <v>68</v>
      </c>
      <c r="G4" s="13" t="s">
        <v>11</v>
      </c>
      <c r="H4" s="20" t="s">
        <v>12</v>
      </c>
      <c r="I4" s="42"/>
      <c r="J4" s="43"/>
    </row>
    <row r="5" spans="1:10" s="1" customFormat="1" ht="18" customHeight="1">
      <c r="A5" s="21" t="s">
        <v>69</v>
      </c>
      <c r="B5" s="22">
        <f aca="true" t="shared" si="0" ref="B5:G5">SUM(B6,B32)</f>
        <v>418047</v>
      </c>
      <c r="C5" s="22">
        <f aca="true" t="shared" si="1" ref="C5:C52">SUM(I5-J5)</f>
        <v>36292</v>
      </c>
      <c r="D5" s="22">
        <f t="shared" si="0"/>
        <v>324567</v>
      </c>
      <c r="E5" s="23">
        <v>100</v>
      </c>
      <c r="F5" s="24">
        <f aca="true" t="shared" si="2" ref="F5:F7">SUM(D5/B5*100)</f>
        <v>77.63887792520937</v>
      </c>
      <c r="G5" s="22">
        <f t="shared" si="0"/>
        <v>323271</v>
      </c>
      <c r="H5" s="25">
        <f aca="true" t="shared" si="3" ref="H5:H7">(D5-G5)/G5*100</f>
        <v>0.4009020295665247</v>
      </c>
      <c r="I5" s="22">
        <f>SUM(I6,I32)</f>
        <v>324567</v>
      </c>
      <c r="J5" s="22">
        <f>SUM(J6,J32)</f>
        <v>288275</v>
      </c>
    </row>
    <row r="6" spans="1:10" s="1" customFormat="1" ht="18" customHeight="1">
      <c r="A6" s="26" t="s">
        <v>70</v>
      </c>
      <c r="B6" s="27">
        <f aca="true" t="shared" si="4" ref="B6:G6">SUM(B7:B28)</f>
        <v>405646</v>
      </c>
      <c r="C6" s="28">
        <f t="shared" si="1"/>
        <v>36125</v>
      </c>
      <c r="D6" s="28">
        <f t="shared" si="4"/>
        <v>323757</v>
      </c>
      <c r="E6" s="23">
        <f>SUM(D6/D5)*100</f>
        <v>99.7504367357125</v>
      </c>
      <c r="F6" s="24">
        <f t="shared" si="2"/>
        <v>79.81269382663702</v>
      </c>
      <c r="G6" s="28">
        <f t="shared" si="4"/>
        <v>318885</v>
      </c>
      <c r="H6" s="25">
        <f t="shared" si="3"/>
        <v>1.5278235100428055</v>
      </c>
      <c r="I6" s="28">
        <f>SUM(I7:I28)</f>
        <v>323757</v>
      </c>
      <c r="J6" s="28">
        <f>SUM(J7:J28)</f>
        <v>287632</v>
      </c>
    </row>
    <row r="7" spans="1:10" ht="18" customHeight="1">
      <c r="A7" s="29" t="s">
        <v>71</v>
      </c>
      <c r="B7" s="30">
        <v>18982</v>
      </c>
      <c r="C7" s="30">
        <f t="shared" si="1"/>
        <v>2504</v>
      </c>
      <c r="D7" s="30">
        <v>11478</v>
      </c>
      <c r="E7" s="31">
        <f>SUM(D7/D6)*100</f>
        <v>3.5452515312410235</v>
      </c>
      <c r="F7" s="32">
        <f t="shared" si="2"/>
        <v>60.4678116109999</v>
      </c>
      <c r="G7" s="30">
        <v>12411</v>
      </c>
      <c r="H7" s="33">
        <f t="shared" si="3"/>
        <v>-7.517524776408026</v>
      </c>
      <c r="I7" s="30">
        <v>11478</v>
      </c>
      <c r="J7" s="30">
        <v>8974</v>
      </c>
    </row>
    <row r="8" spans="1:10" ht="18" customHeight="1">
      <c r="A8" s="29" t="s">
        <v>72</v>
      </c>
      <c r="B8" s="30">
        <f>C8+D8</f>
        <v>0</v>
      </c>
      <c r="C8" s="30">
        <f t="shared" si="1"/>
        <v>0</v>
      </c>
      <c r="D8" s="30">
        <f>SUM(I8)</f>
        <v>0</v>
      </c>
      <c r="E8" s="34">
        <v>0</v>
      </c>
      <c r="F8" s="34">
        <v>0</v>
      </c>
      <c r="G8" s="30">
        <v>0</v>
      </c>
      <c r="H8" s="34">
        <v>0</v>
      </c>
      <c r="I8" s="30">
        <f>SUM(N8)</f>
        <v>0</v>
      </c>
      <c r="J8" s="30">
        <f>SUM(O8)</f>
        <v>0</v>
      </c>
    </row>
    <row r="9" spans="1:10" ht="18" customHeight="1">
      <c r="A9" s="29" t="s">
        <v>73</v>
      </c>
      <c r="B9" s="30">
        <v>0</v>
      </c>
      <c r="C9" s="30">
        <f t="shared" si="1"/>
        <v>0</v>
      </c>
      <c r="D9" s="30">
        <v>0</v>
      </c>
      <c r="E9" s="31">
        <f>SUM(D9/D6)*100</f>
        <v>0</v>
      </c>
      <c r="F9" s="32" t="e">
        <f aca="true" t="shared" si="5" ref="F9:F25">SUM(D9/B9*100)</f>
        <v>#DIV/0!</v>
      </c>
      <c r="G9" s="30">
        <v>0</v>
      </c>
      <c r="H9" s="33" t="e">
        <f aca="true" t="shared" si="6" ref="H9:H25">(D9-G9)/G9*100</f>
        <v>#DIV/0!</v>
      </c>
      <c r="I9" s="30">
        <v>0</v>
      </c>
      <c r="J9" s="30">
        <v>0</v>
      </c>
    </row>
    <row r="10" spans="1:10" ht="18" customHeight="1">
      <c r="A10" s="29" t="s">
        <v>74</v>
      </c>
      <c r="B10" s="30">
        <v>2001</v>
      </c>
      <c r="C10" s="30">
        <f t="shared" si="1"/>
        <v>157</v>
      </c>
      <c r="D10" s="30">
        <v>1831</v>
      </c>
      <c r="E10" s="31">
        <f>SUM(D10/D6)*100</f>
        <v>0.5655476175032509</v>
      </c>
      <c r="F10" s="32">
        <f t="shared" si="5"/>
        <v>91.50424787606197</v>
      </c>
      <c r="G10" s="30">
        <v>2083</v>
      </c>
      <c r="H10" s="33">
        <f t="shared" si="6"/>
        <v>-12.097935669707153</v>
      </c>
      <c r="I10" s="30">
        <v>1831</v>
      </c>
      <c r="J10" s="30">
        <v>1674</v>
      </c>
    </row>
    <row r="11" spans="1:10" ht="18" customHeight="1">
      <c r="A11" s="29" t="s">
        <v>75</v>
      </c>
      <c r="B11" s="30">
        <v>65963</v>
      </c>
      <c r="C11" s="30">
        <f t="shared" si="1"/>
        <v>9711</v>
      </c>
      <c r="D11" s="30">
        <v>46488</v>
      </c>
      <c r="E11" s="31">
        <f>SUM(D11/D6)*100</f>
        <v>14.358917336150261</v>
      </c>
      <c r="F11" s="32">
        <f t="shared" si="5"/>
        <v>70.47587283780301</v>
      </c>
      <c r="G11" s="30">
        <v>46536</v>
      </c>
      <c r="H11" s="33">
        <f>('支出'!D11-G11)/G11*100</f>
        <v>-0.1031459515214028</v>
      </c>
      <c r="I11" s="30">
        <v>46488</v>
      </c>
      <c r="J11" s="30">
        <v>36777</v>
      </c>
    </row>
    <row r="12" spans="1:10" ht="18" customHeight="1">
      <c r="A12" s="29" t="s">
        <v>76</v>
      </c>
      <c r="B12" s="30">
        <v>293</v>
      </c>
      <c r="C12" s="30">
        <f t="shared" si="1"/>
        <v>47</v>
      </c>
      <c r="D12" s="30">
        <v>230</v>
      </c>
      <c r="E12" s="31">
        <f>SUM(D12/D6)*100</f>
        <v>0.07104093502225434</v>
      </c>
      <c r="F12" s="32">
        <f t="shared" si="5"/>
        <v>78.49829351535837</v>
      </c>
      <c r="G12" s="30">
        <v>297</v>
      </c>
      <c r="H12" s="33">
        <f t="shared" si="6"/>
        <v>-22.55892255892256</v>
      </c>
      <c r="I12" s="30">
        <v>230</v>
      </c>
      <c r="J12" s="30">
        <v>183</v>
      </c>
    </row>
    <row r="13" spans="1:10" ht="18" customHeight="1">
      <c r="A13" s="29" t="s">
        <v>77</v>
      </c>
      <c r="B13" s="30">
        <v>7315</v>
      </c>
      <c r="C13" s="30">
        <f t="shared" si="1"/>
        <v>274</v>
      </c>
      <c r="D13" s="30">
        <v>6081</v>
      </c>
      <c r="E13" s="31">
        <f>SUM(D13/D6)*100</f>
        <v>1.8782605472622986</v>
      </c>
      <c r="F13" s="32">
        <f t="shared" si="5"/>
        <v>83.13055365686944</v>
      </c>
      <c r="G13" s="30">
        <v>3744</v>
      </c>
      <c r="H13" s="33">
        <f t="shared" si="6"/>
        <v>62.419871794871796</v>
      </c>
      <c r="I13" s="30">
        <v>6081</v>
      </c>
      <c r="J13" s="30">
        <v>5807</v>
      </c>
    </row>
    <row r="14" spans="1:10" ht="18" customHeight="1">
      <c r="A14" s="29" t="s">
        <v>78</v>
      </c>
      <c r="B14" s="30">
        <v>61738</v>
      </c>
      <c r="C14" s="30">
        <f t="shared" si="1"/>
        <v>3040</v>
      </c>
      <c r="D14" s="30">
        <v>42397</v>
      </c>
      <c r="E14" s="31">
        <f>SUM(D14/D6)*100</f>
        <v>13.095315313645727</v>
      </c>
      <c r="F14" s="32">
        <f t="shared" si="5"/>
        <v>68.67245456606952</v>
      </c>
      <c r="G14" s="30">
        <v>51457</v>
      </c>
      <c r="H14" s="33">
        <f t="shared" si="6"/>
        <v>-17.606933944847153</v>
      </c>
      <c r="I14" s="30">
        <v>42397</v>
      </c>
      <c r="J14" s="30">
        <v>39357</v>
      </c>
    </row>
    <row r="15" spans="1:10" ht="18" customHeight="1">
      <c r="A15" s="29" t="s">
        <v>79</v>
      </c>
      <c r="B15" s="30">
        <v>28250</v>
      </c>
      <c r="C15" s="30">
        <f t="shared" si="1"/>
        <v>7392</v>
      </c>
      <c r="D15" s="30">
        <v>21871</v>
      </c>
      <c r="E15" s="31">
        <f>SUM(D15/D6)*100</f>
        <v>6.755375173355326</v>
      </c>
      <c r="F15" s="32">
        <f t="shared" si="5"/>
        <v>77.41946902654867</v>
      </c>
      <c r="G15" s="30">
        <v>24734</v>
      </c>
      <c r="H15" s="33">
        <f t="shared" si="6"/>
        <v>-11.575159699199483</v>
      </c>
      <c r="I15" s="30">
        <v>21871</v>
      </c>
      <c r="J15" s="30">
        <v>14479</v>
      </c>
    </row>
    <row r="16" spans="1:11" ht="18" customHeight="1">
      <c r="A16" s="29" t="s">
        <v>80</v>
      </c>
      <c r="B16" s="30">
        <f>16865+10460</f>
        <v>27325</v>
      </c>
      <c r="C16" s="30">
        <f t="shared" si="1"/>
        <v>1122</v>
      </c>
      <c r="D16" s="30">
        <v>27309</v>
      </c>
      <c r="E16" s="31">
        <f>SUM(D16/D6)*100</f>
        <v>8.435029976185843</v>
      </c>
      <c r="F16" s="32">
        <f t="shared" si="5"/>
        <v>99.94144556267155</v>
      </c>
      <c r="G16" s="30">
        <v>14618</v>
      </c>
      <c r="H16" s="33">
        <f t="shared" si="6"/>
        <v>86.81762210972774</v>
      </c>
      <c r="I16" s="30">
        <v>27309</v>
      </c>
      <c r="J16" s="30">
        <v>26187</v>
      </c>
      <c r="K16" s="3"/>
    </row>
    <row r="17" spans="1:11" ht="18" customHeight="1">
      <c r="A17" s="29" t="s">
        <v>81</v>
      </c>
      <c r="B17" s="30">
        <f>22742+2650</f>
        <v>25392</v>
      </c>
      <c r="C17" s="30">
        <f t="shared" si="1"/>
        <v>1078</v>
      </c>
      <c r="D17" s="30">
        <v>25391</v>
      </c>
      <c r="E17" s="31">
        <f>SUM(D17/D6)*100</f>
        <v>7.842610352826348</v>
      </c>
      <c r="F17" s="32">
        <f t="shared" si="5"/>
        <v>99.99606175173284</v>
      </c>
      <c r="G17" s="30">
        <v>28550</v>
      </c>
      <c r="H17" s="33">
        <f t="shared" si="6"/>
        <v>-11.064798598949212</v>
      </c>
      <c r="I17" s="30">
        <v>25391</v>
      </c>
      <c r="J17" s="30">
        <v>24313</v>
      </c>
      <c r="K17" s="3"/>
    </row>
    <row r="18" spans="1:10" ht="18" customHeight="1">
      <c r="A18" s="29" t="s">
        <v>82</v>
      </c>
      <c r="B18" s="30">
        <v>130300</v>
      </c>
      <c r="C18" s="30">
        <f t="shared" si="1"/>
        <v>8802</v>
      </c>
      <c r="D18" s="30">
        <v>107807</v>
      </c>
      <c r="E18" s="31">
        <f>SUM(D18/D6)*100</f>
        <v>33.2987394867138</v>
      </c>
      <c r="F18" s="32">
        <f t="shared" si="5"/>
        <v>82.73752877973907</v>
      </c>
      <c r="G18" s="30">
        <v>116458</v>
      </c>
      <c r="H18" s="33">
        <f t="shared" si="6"/>
        <v>-7.428429133249756</v>
      </c>
      <c r="I18" s="30">
        <v>107807</v>
      </c>
      <c r="J18" s="30">
        <v>99005</v>
      </c>
    </row>
    <row r="19" spans="1:12" ht="18" customHeight="1">
      <c r="A19" s="29" t="s">
        <v>83</v>
      </c>
      <c r="B19" s="30">
        <v>11902</v>
      </c>
      <c r="C19" s="30">
        <f t="shared" si="1"/>
        <v>1104</v>
      </c>
      <c r="D19" s="30">
        <v>10359</v>
      </c>
      <c r="E19" s="31">
        <f>SUM(D19/D6)*100</f>
        <v>3.1996219386762297</v>
      </c>
      <c r="F19" s="32">
        <f t="shared" si="5"/>
        <v>87.03579230381449</v>
      </c>
      <c r="G19" s="30">
        <v>3398</v>
      </c>
      <c r="H19" s="33">
        <f t="shared" si="6"/>
        <v>204.85579752795763</v>
      </c>
      <c r="I19" s="30">
        <v>10359</v>
      </c>
      <c r="J19" s="30">
        <v>9255</v>
      </c>
      <c r="L19" s="3"/>
    </row>
    <row r="20" spans="1:10" ht="18" customHeight="1">
      <c r="A20" s="29" t="s">
        <v>84</v>
      </c>
      <c r="B20" s="30">
        <f>301+20</f>
        <v>321</v>
      </c>
      <c r="C20" s="30">
        <f t="shared" si="1"/>
        <v>25</v>
      </c>
      <c r="D20" s="30">
        <v>314</v>
      </c>
      <c r="E20" s="31">
        <f>SUM(D20/D6)*100</f>
        <v>0.09698631998690377</v>
      </c>
      <c r="F20" s="32">
        <f t="shared" si="5"/>
        <v>97.81931464174455</v>
      </c>
      <c r="G20" s="30">
        <v>242</v>
      </c>
      <c r="H20" s="33">
        <f t="shared" si="6"/>
        <v>29.75206611570248</v>
      </c>
      <c r="I20" s="30">
        <v>314</v>
      </c>
      <c r="J20" s="30">
        <v>289</v>
      </c>
    </row>
    <row r="21" spans="1:10" ht="18" customHeight="1">
      <c r="A21" s="29" t="s">
        <v>85</v>
      </c>
      <c r="B21" s="30">
        <v>2605</v>
      </c>
      <c r="C21" s="30">
        <f t="shared" si="1"/>
        <v>28</v>
      </c>
      <c r="D21" s="30">
        <v>217</v>
      </c>
      <c r="E21" s="31">
        <f>SUM(D21/D6)*100</f>
        <v>0.06702557782534431</v>
      </c>
      <c r="F21" s="32">
        <f t="shared" si="5"/>
        <v>8.330134357005758</v>
      </c>
      <c r="G21" s="30">
        <v>1285</v>
      </c>
      <c r="H21" s="33">
        <f t="shared" si="6"/>
        <v>-83.11284046692607</v>
      </c>
      <c r="I21" s="30">
        <v>217</v>
      </c>
      <c r="J21" s="30">
        <v>189</v>
      </c>
    </row>
    <row r="22" spans="1:10" ht="18" customHeight="1">
      <c r="A22" s="29" t="s">
        <v>86</v>
      </c>
      <c r="B22" s="30">
        <f>C22+D22</f>
        <v>0</v>
      </c>
      <c r="C22" s="30">
        <f t="shared" si="1"/>
        <v>0</v>
      </c>
      <c r="D22" s="30">
        <v>0</v>
      </c>
      <c r="E22" s="31">
        <f>SUM(D22/D6)*100</f>
        <v>0</v>
      </c>
      <c r="F22" s="32" t="e">
        <f t="shared" si="5"/>
        <v>#DIV/0!</v>
      </c>
      <c r="G22" s="30">
        <v>0</v>
      </c>
      <c r="H22" s="33" t="e">
        <f t="shared" si="6"/>
        <v>#DIV/0!</v>
      </c>
      <c r="I22" s="30">
        <v>0</v>
      </c>
      <c r="J22" s="30">
        <v>0</v>
      </c>
    </row>
    <row r="23" spans="1:10" ht="18" customHeight="1">
      <c r="A23" s="29" t="s">
        <v>87</v>
      </c>
      <c r="B23" s="30">
        <v>1540</v>
      </c>
      <c r="C23" s="30">
        <f t="shared" si="1"/>
        <v>139</v>
      </c>
      <c r="D23" s="30">
        <v>1506</v>
      </c>
      <c r="E23" s="31">
        <f>SUM(D23/D6)*100</f>
        <v>0.4651636875805002</v>
      </c>
      <c r="F23" s="32">
        <f t="shared" si="5"/>
        <v>97.79220779220779</v>
      </c>
      <c r="G23" s="30">
        <v>574</v>
      </c>
      <c r="H23" s="33">
        <f t="shared" si="6"/>
        <v>162.36933797909407</v>
      </c>
      <c r="I23" s="30">
        <v>1506</v>
      </c>
      <c r="J23" s="30">
        <v>1367</v>
      </c>
    </row>
    <row r="24" spans="1:10" ht="18" customHeight="1">
      <c r="A24" s="29" t="s">
        <v>88</v>
      </c>
      <c r="B24" s="30">
        <v>14139</v>
      </c>
      <c r="C24" s="30">
        <f t="shared" si="1"/>
        <v>75</v>
      </c>
      <c r="D24" s="30">
        <v>14030</v>
      </c>
      <c r="E24" s="31">
        <f>SUM(D24/D6)*100</f>
        <v>4.333497036357515</v>
      </c>
      <c r="F24" s="32">
        <f t="shared" si="5"/>
        <v>99.22908267911451</v>
      </c>
      <c r="G24" s="30">
        <v>10374</v>
      </c>
      <c r="H24" s="33">
        <f t="shared" si="6"/>
        <v>35.24195103142472</v>
      </c>
      <c r="I24" s="30">
        <v>14030</v>
      </c>
      <c r="J24" s="30">
        <v>13955</v>
      </c>
    </row>
    <row r="25" spans="1:10" ht="18" customHeight="1">
      <c r="A25" s="29" t="s">
        <v>89</v>
      </c>
      <c r="B25" s="30">
        <v>0</v>
      </c>
      <c r="C25" s="30">
        <f t="shared" si="1"/>
        <v>0</v>
      </c>
      <c r="D25" s="30">
        <v>0</v>
      </c>
      <c r="E25" s="31">
        <f>SUM(D25/D6)*100</f>
        <v>0</v>
      </c>
      <c r="F25" s="32" t="e">
        <f t="shared" si="5"/>
        <v>#DIV/0!</v>
      </c>
      <c r="G25" s="30">
        <v>0</v>
      </c>
      <c r="H25" s="33" t="e">
        <f t="shared" si="6"/>
        <v>#DIV/0!</v>
      </c>
      <c r="I25" s="30">
        <v>0</v>
      </c>
      <c r="J25" s="30">
        <v>0</v>
      </c>
    </row>
    <row r="26" spans="1:10" ht="18" customHeight="1">
      <c r="A26" s="29" t="s">
        <v>90</v>
      </c>
      <c r="B26" s="30"/>
      <c r="C26" s="35">
        <f t="shared" si="1"/>
        <v>0</v>
      </c>
      <c r="D26" s="36">
        <v>0</v>
      </c>
      <c r="E26" s="31">
        <f>SUM(D26/D6)*100</f>
        <v>0</v>
      </c>
      <c r="F26" s="32">
        <v>0</v>
      </c>
      <c r="G26" s="36">
        <v>0</v>
      </c>
      <c r="H26" s="33">
        <v>0</v>
      </c>
      <c r="I26" s="36">
        <v>0</v>
      </c>
      <c r="J26" s="36">
        <v>0</v>
      </c>
    </row>
    <row r="27" spans="1:10" ht="18" customHeight="1">
      <c r="A27" s="29" t="s">
        <v>91</v>
      </c>
      <c r="B27" s="30">
        <v>6580</v>
      </c>
      <c r="C27" s="35">
        <f t="shared" si="1"/>
        <v>627</v>
      </c>
      <c r="D27" s="30">
        <v>6448</v>
      </c>
      <c r="E27" s="31">
        <f>SUM(D27/D6)*100</f>
        <v>1.991617169667374</v>
      </c>
      <c r="F27" s="32">
        <f aca="true" t="shared" si="7" ref="F27:F32">SUM(D27/B27*100)</f>
        <v>97.99392097264437</v>
      </c>
      <c r="G27" s="36">
        <v>2124</v>
      </c>
      <c r="H27" s="33">
        <f aca="true" t="shared" si="8" ref="H27:H32">(D27-G27)/G27*100</f>
        <v>203.57815442561207</v>
      </c>
      <c r="I27" s="30">
        <v>6448</v>
      </c>
      <c r="J27" s="30">
        <v>5821</v>
      </c>
    </row>
    <row r="28" spans="1:10" ht="18" customHeight="1">
      <c r="A28" s="29" t="s">
        <v>92</v>
      </c>
      <c r="B28" s="30">
        <v>1000</v>
      </c>
      <c r="C28" s="35">
        <f t="shared" si="1"/>
        <v>0</v>
      </c>
      <c r="D28" s="35">
        <f>SUM(I28)</f>
        <v>0</v>
      </c>
      <c r="E28" s="35">
        <v>0</v>
      </c>
      <c r="F28" s="35">
        <v>0</v>
      </c>
      <c r="G28" s="35">
        <v>0</v>
      </c>
      <c r="H28" s="35">
        <v>0</v>
      </c>
      <c r="I28" s="35">
        <f>SUM(N28)</f>
        <v>0</v>
      </c>
      <c r="J28" s="35">
        <f>SUM(O28)</f>
        <v>0</v>
      </c>
    </row>
    <row r="29" spans="1:10" ht="18" customHeight="1">
      <c r="A29" s="37" t="s">
        <v>93</v>
      </c>
      <c r="B29" s="30">
        <f>C29+D29</f>
        <v>0</v>
      </c>
      <c r="C29" s="38"/>
      <c r="D29" s="38"/>
      <c r="E29" s="38"/>
      <c r="F29" s="38"/>
      <c r="G29" s="38"/>
      <c r="H29" s="39"/>
      <c r="I29" s="38"/>
      <c r="J29" s="38"/>
    </row>
    <row r="30" spans="1:10" ht="18" customHeight="1">
      <c r="A30" s="29" t="s">
        <v>94</v>
      </c>
      <c r="B30" s="27">
        <f>SUM(B7,B10,B11,B12,B15,B16,B17,B14)</f>
        <v>229944</v>
      </c>
      <c r="C30" s="40">
        <f aca="true" t="shared" si="9" ref="C30:G30">SUM(C7,C10,C11,C12,C14,C15,C16,C17)</f>
        <v>25051</v>
      </c>
      <c r="D30" s="40">
        <f t="shared" si="9"/>
        <v>176995</v>
      </c>
      <c r="E30" s="31">
        <f>SUM(D30/D6)*100</f>
        <v>54.66908823593003</v>
      </c>
      <c r="F30" s="32">
        <f t="shared" si="7"/>
        <v>76.97308909995478</v>
      </c>
      <c r="G30" s="40">
        <f t="shared" si="9"/>
        <v>180686</v>
      </c>
      <c r="H30" s="33">
        <f t="shared" si="8"/>
        <v>-2.042770330850204</v>
      </c>
      <c r="I30" s="40">
        <f>SUM(I7,I10,I11,I12,I14,I15,I16,I17)</f>
        <v>176995</v>
      </c>
      <c r="J30" s="40">
        <f>SUM(J7,J10,J11,J12,J14,J15,J16,J17)</f>
        <v>151944</v>
      </c>
    </row>
    <row r="31" spans="1:10" ht="18" customHeight="1">
      <c r="A31" s="29" t="s">
        <v>95</v>
      </c>
      <c r="B31" s="40">
        <f aca="true" t="shared" si="10" ref="B31:G31">SUM(B11,B13,B14,B15,B16,B17,B18,B19,B21,B24,B25)</f>
        <v>374929</v>
      </c>
      <c r="C31" s="40">
        <f t="shared" si="10"/>
        <v>32626</v>
      </c>
      <c r="D31" s="40">
        <f t="shared" si="10"/>
        <v>301950</v>
      </c>
      <c r="E31" s="31">
        <f>SUM(D31/D6)*100</f>
        <v>93.2643927389987</v>
      </c>
      <c r="F31" s="32">
        <f t="shared" si="7"/>
        <v>80.53524800695598</v>
      </c>
      <c r="G31" s="40">
        <f t="shared" si="10"/>
        <v>301154</v>
      </c>
      <c r="H31" s="33">
        <f t="shared" si="8"/>
        <v>0.26431659549599207</v>
      </c>
      <c r="I31" s="40">
        <f>SUM(I11,I13,I14,I15,I16,I17,I18,I19,I21,I24,I25)</f>
        <v>301950</v>
      </c>
      <c r="J31" s="40">
        <f>SUM(J11,J13,J14,J15,J16,J17,J18,J19,J21,J24,J25)</f>
        <v>269324</v>
      </c>
    </row>
    <row r="32" spans="1:10" s="1" customFormat="1" ht="18" customHeight="1">
      <c r="A32" s="26" t="s">
        <v>96</v>
      </c>
      <c r="B32" s="28">
        <f>B35+B37+B47+B50+B48</f>
        <v>12401</v>
      </c>
      <c r="C32" s="28">
        <f t="shared" si="1"/>
        <v>167</v>
      </c>
      <c r="D32" s="28">
        <f>D33+D34+D35+D36+D37+D48+D50</f>
        <v>810</v>
      </c>
      <c r="E32" s="23">
        <f>SUM(D32/D5)*100</f>
        <v>0.24956326428749687</v>
      </c>
      <c r="F32" s="24">
        <f t="shared" si="7"/>
        <v>6.531731311990968</v>
      </c>
      <c r="G32" s="28">
        <f>G33+G34+G35+G36+G37+G45+G46+G47+G48+G49+G50+G51+G52</f>
        <v>4386</v>
      </c>
      <c r="H32" s="25">
        <f t="shared" si="8"/>
        <v>-81.53214774281807</v>
      </c>
      <c r="I32" s="28">
        <f>I33+I34+I35+I36+I37+I48+I50</f>
        <v>810</v>
      </c>
      <c r="J32" s="28">
        <f>J33+J34+J35+J36+J37+J48+J50</f>
        <v>643</v>
      </c>
    </row>
    <row r="33" spans="1:10" ht="18" customHeight="1">
      <c r="A33" s="29" t="s">
        <v>76</v>
      </c>
      <c r="B33" s="35"/>
      <c r="C33" s="35">
        <f t="shared" si="1"/>
        <v>0</v>
      </c>
      <c r="D33" s="36"/>
      <c r="E33" s="32">
        <f>SUM(D33/D32)*100</f>
        <v>0</v>
      </c>
      <c r="F33" s="32">
        <v>0</v>
      </c>
      <c r="G33" s="36"/>
      <c r="H33" s="33">
        <v>0</v>
      </c>
      <c r="I33" s="36"/>
      <c r="J33" s="36"/>
    </row>
    <row r="34" spans="1:10" ht="18" customHeight="1">
      <c r="A34" s="29" t="s">
        <v>77</v>
      </c>
      <c r="B34" s="35"/>
      <c r="C34" s="35">
        <f t="shared" si="1"/>
        <v>0</v>
      </c>
      <c r="D34" s="36">
        <f aca="true" t="shared" si="11" ref="D34:D52">SUM(I34)</f>
        <v>0</v>
      </c>
      <c r="E34" s="32">
        <f>SUM(D34/D32)*100</f>
        <v>0</v>
      </c>
      <c r="F34" s="32">
        <v>0</v>
      </c>
      <c r="G34" s="36"/>
      <c r="H34" s="33">
        <v>0</v>
      </c>
      <c r="I34" s="36">
        <f aca="true" t="shared" si="12" ref="I34:I52">SUM(N34)</f>
        <v>0</v>
      </c>
      <c r="J34" s="36">
        <f aca="true" t="shared" si="13" ref="J34:J52">SUM(O34)</f>
        <v>0</v>
      </c>
    </row>
    <row r="35" spans="1:10" ht="18" customHeight="1">
      <c r="A35" s="29" t="s">
        <v>78</v>
      </c>
      <c r="B35" s="35">
        <v>6751</v>
      </c>
      <c r="C35" s="35">
        <f t="shared" si="1"/>
        <v>0</v>
      </c>
      <c r="D35" s="30">
        <v>246</v>
      </c>
      <c r="E35" s="32">
        <f>SUM(D35/D32)*100</f>
        <v>30.37037037037037</v>
      </c>
      <c r="F35" s="32">
        <v>0</v>
      </c>
      <c r="G35" s="36">
        <v>501</v>
      </c>
      <c r="H35" s="33">
        <v>0</v>
      </c>
      <c r="I35" s="30">
        <v>246</v>
      </c>
      <c r="J35" s="30">
        <v>246</v>
      </c>
    </row>
    <row r="36" spans="1:10" ht="18" customHeight="1">
      <c r="A36" s="29" t="s">
        <v>80</v>
      </c>
      <c r="B36" s="35"/>
      <c r="C36" s="35">
        <f t="shared" si="1"/>
        <v>0</v>
      </c>
      <c r="D36" s="36">
        <v>0</v>
      </c>
      <c r="E36" s="32">
        <f>SUM(D36/D32)*100</f>
        <v>0</v>
      </c>
      <c r="F36" s="32">
        <v>0</v>
      </c>
      <c r="G36" s="36"/>
      <c r="H36" s="33">
        <v>0</v>
      </c>
      <c r="I36" s="36">
        <v>0</v>
      </c>
      <c r="J36" s="36">
        <v>0</v>
      </c>
    </row>
    <row r="37" spans="1:10" ht="18" customHeight="1">
      <c r="A37" s="29" t="s">
        <v>81</v>
      </c>
      <c r="B37" s="35">
        <v>1000</v>
      </c>
      <c r="C37" s="35">
        <f t="shared" si="1"/>
        <v>0</v>
      </c>
      <c r="D37" s="36">
        <v>0</v>
      </c>
      <c r="E37" s="32">
        <f>SUM(D37/D32)*100</f>
        <v>0</v>
      </c>
      <c r="F37" s="32">
        <f aca="true" t="shared" si="14" ref="F37:F39">SUM(D37/B37*100)</f>
        <v>0</v>
      </c>
      <c r="G37" s="36">
        <v>2842</v>
      </c>
      <c r="H37" s="33">
        <f>(D37-G37)/G37*100</f>
        <v>-100</v>
      </c>
      <c r="I37" s="36">
        <v>0</v>
      </c>
      <c r="J37" s="36">
        <v>0</v>
      </c>
    </row>
    <row r="38" spans="1:10" ht="18" customHeight="1">
      <c r="A38" s="29" t="s">
        <v>97</v>
      </c>
      <c r="B38" s="35">
        <v>1000</v>
      </c>
      <c r="C38" s="35">
        <f t="shared" si="1"/>
        <v>0</v>
      </c>
      <c r="D38" s="30">
        <v>0</v>
      </c>
      <c r="E38" s="32">
        <f>SUM(D38/D32)*100</f>
        <v>0</v>
      </c>
      <c r="F38" s="32">
        <f t="shared" si="14"/>
        <v>0</v>
      </c>
      <c r="G38" s="41">
        <v>2842</v>
      </c>
      <c r="H38" s="33">
        <f>(D38-G38)/G38*100</f>
        <v>-100</v>
      </c>
      <c r="I38" s="30">
        <v>0</v>
      </c>
      <c r="J38" s="30">
        <v>0</v>
      </c>
    </row>
    <row r="39" spans="1:10" ht="18" customHeight="1">
      <c r="A39" s="29" t="s">
        <v>98</v>
      </c>
      <c r="B39" s="35">
        <v>0</v>
      </c>
      <c r="C39" s="35">
        <f t="shared" si="1"/>
        <v>0</v>
      </c>
      <c r="D39" s="30">
        <f t="shared" si="11"/>
        <v>0</v>
      </c>
      <c r="E39" s="32">
        <f>SUM(D39/D32)*100</f>
        <v>0</v>
      </c>
      <c r="F39" s="32" t="e">
        <f t="shared" si="14"/>
        <v>#DIV/0!</v>
      </c>
      <c r="G39" s="36">
        <v>0</v>
      </c>
      <c r="H39" s="33">
        <v>0</v>
      </c>
      <c r="I39" s="30">
        <f t="shared" si="12"/>
        <v>0</v>
      </c>
      <c r="J39" s="30">
        <f t="shared" si="13"/>
        <v>0</v>
      </c>
    </row>
    <row r="40" spans="1:10" ht="18" customHeight="1">
      <c r="A40" s="29" t="s">
        <v>99</v>
      </c>
      <c r="B40" s="35"/>
      <c r="C40" s="35">
        <f t="shared" si="1"/>
        <v>0</v>
      </c>
      <c r="D40" s="30">
        <f t="shared" si="11"/>
        <v>0</v>
      </c>
      <c r="E40" s="32">
        <f>SUM(D40/D32)*100</f>
        <v>0</v>
      </c>
      <c r="F40" s="32">
        <v>0</v>
      </c>
      <c r="G40" s="36">
        <v>0</v>
      </c>
      <c r="H40" s="33">
        <v>0</v>
      </c>
      <c r="I40" s="30">
        <f t="shared" si="12"/>
        <v>0</v>
      </c>
      <c r="J40" s="30">
        <f t="shared" si="13"/>
        <v>0</v>
      </c>
    </row>
    <row r="41" spans="1:10" ht="18" customHeight="1">
      <c r="A41" s="29" t="s">
        <v>100</v>
      </c>
      <c r="B41" s="35">
        <v>0</v>
      </c>
      <c r="C41" s="35">
        <f t="shared" si="1"/>
        <v>0</v>
      </c>
      <c r="D41" s="30">
        <f t="shared" si="11"/>
        <v>0</v>
      </c>
      <c r="E41" s="32">
        <f>SUM(D41/D32)*100</f>
        <v>0</v>
      </c>
      <c r="F41" s="32" t="e">
        <f>SUM(D41/B41*100)</f>
        <v>#DIV/0!</v>
      </c>
      <c r="G41" s="36">
        <v>0</v>
      </c>
      <c r="H41" s="33">
        <v>0</v>
      </c>
      <c r="I41" s="30">
        <f t="shared" si="12"/>
        <v>0</v>
      </c>
      <c r="J41" s="30">
        <f t="shared" si="13"/>
        <v>0</v>
      </c>
    </row>
    <row r="42" spans="1:10" ht="18" customHeight="1">
      <c r="A42" s="29" t="s">
        <v>101</v>
      </c>
      <c r="B42" s="35">
        <v>0</v>
      </c>
      <c r="C42" s="35">
        <f t="shared" si="1"/>
        <v>0</v>
      </c>
      <c r="D42" s="36">
        <f t="shared" si="11"/>
        <v>0</v>
      </c>
      <c r="E42" s="32">
        <f>SUM(D42/D32)*100</f>
        <v>0</v>
      </c>
      <c r="F42" s="32">
        <v>0</v>
      </c>
      <c r="G42" s="36">
        <v>0</v>
      </c>
      <c r="H42" s="33">
        <v>0</v>
      </c>
      <c r="I42" s="36">
        <f t="shared" si="12"/>
        <v>0</v>
      </c>
      <c r="J42" s="36">
        <f t="shared" si="13"/>
        <v>0</v>
      </c>
    </row>
    <row r="43" spans="1:10" ht="18" customHeight="1">
      <c r="A43" s="29" t="s">
        <v>102</v>
      </c>
      <c r="B43" s="35">
        <v>0</v>
      </c>
      <c r="C43" s="35">
        <f t="shared" si="1"/>
        <v>0</v>
      </c>
      <c r="D43" s="36">
        <f t="shared" si="11"/>
        <v>0</v>
      </c>
      <c r="E43" s="32">
        <f>SUM(D43/D32)*100</f>
        <v>0</v>
      </c>
      <c r="F43" s="32">
        <v>0</v>
      </c>
      <c r="G43" s="36"/>
      <c r="H43" s="33">
        <v>0</v>
      </c>
      <c r="I43" s="36">
        <f t="shared" si="12"/>
        <v>0</v>
      </c>
      <c r="J43" s="36">
        <f t="shared" si="13"/>
        <v>0</v>
      </c>
    </row>
    <row r="44" spans="1:10" ht="18" customHeight="1">
      <c r="A44" s="29" t="s">
        <v>103</v>
      </c>
      <c r="B44" s="35"/>
      <c r="C44" s="35">
        <f t="shared" si="1"/>
        <v>0</v>
      </c>
      <c r="D44" s="36">
        <f t="shared" si="11"/>
        <v>0</v>
      </c>
      <c r="E44" s="32">
        <f>SUM(D44/D32)*100</f>
        <v>0</v>
      </c>
      <c r="F44" s="32">
        <v>0</v>
      </c>
      <c r="G44" s="36"/>
      <c r="H44" s="33">
        <v>0</v>
      </c>
      <c r="I44" s="36">
        <f t="shared" si="12"/>
        <v>0</v>
      </c>
      <c r="J44" s="36">
        <f t="shared" si="13"/>
        <v>0</v>
      </c>
    </row>
    <row r="45" spans="1:10" ht="18" customHeight="1">
      <c r="A45" s="29" t="s">
        <v>82</v>
      </c>
      <c r="B45" s="35"/>
      <c r="C45" s="35">
        <f t="shared" si="1"/>
        <v>0</v>
      </c>
      <c r="D45" s="36">
        <f t="shared" si="11"/>
        <v>0</v>
      </c>
      <c r="E45" s="32">
        <f>SUM(D45/D32)*100</f>
        <v>0</v>
      </c>
      <c r="F45" s="32">
        <v>0</v>
      </c>
      <c r="G45" s="36">
        <v>0</v>
      </c>
      <c r="H45" s="33">
        <v>0</v>
      </c>
      <c r="I45" s="36">
        <f t="shared" si="12"/>
        <v>0</v>
      </c>
      <c r="J45" s="36">
        <f t="shared" si="13"/>
        <v>0</v>
      </c>
    </row>
    <row r="46" spans="1:10" ht="18" customHeight="1">
      <c r="A46" s="29" t="s">
        <v>83</v>
      </c>
      <c r="B46" s="35"/>
      <c r="C46" s="35">
        <f t="shared" si="1"/>
        <v>0</v>
      </c>
      <c r="D46" s="36">
        <f t="shared" si="11"/>
        <v>0</v>
      </c>
      <c r="E46" s="32">
        <f>SUM(D46/D32)*100</f>
        <v>0</v>
      </c>
      <c r="F46" s="32">
        <v>0</v>
      </c>
      <c r="G46" s="36"/>
      <c r="H46" s="33">
        <v>0</v>
      </c>
      <c r="I46" s="36">
        <f t="shared" si="12"/>
        <v>0</v>
      </c>
      <c r="J46" s="36">
        <f t="shared" si="13"/>
        <v>0</v>
      </c>
    </row>
    <row r="47" spans="1:10" ht="18" customHeight="1">
      <c r="A47" s="29" t="s">
        <v>84</v>
      </c>
      <c r="B47" s="35">
        <v>0</v>
      </c>
      <c r="C47" s="36">
        <f t="shared" si="1"/>
        <v>0</v>
      </c>
      <c r="D47" s="36">
        <f t="shared" si="11"/>
        <v>0</v>
      </c>
      <c r="E47" s="32">
        <f>SUM(D47/D32)*100</f>
        <v>0</v>
      </c>
      <c r="F47" s="32">
        <v>0</v>
      </c>
      <c r="G47" s="36">
        <v>0</v>
      </c>
      <c r="H47" s="33">
        <v>0</v>
      </c>
      <c r="I47" s="36">
        <f t="shared" si="12"/>
        <v>0</v>
      </c>
      <c r="J47" s="36">
        <f t="shared" si="13"/>
        <v>0</v>
      </c>
    </row>
    <row r="48" spans="1:10" ht="18" customHeight="1">
      <c r="A48" s="29" t="s">
        <v>85</v>
      </c>
      <c r="B48" s="35"/>
      <c r="C48" s="35">
        <f t="shared" si="1"/>
        <v>0</v>
      </c>
      <c r="D48" s="36">
        <v>0</v>
      </c>
      <c r="E48" s="32">
        <f>SUM(D48/D32)*100</f>
        <v>0</v>
      </c>
      <c r="F48" s="32">
        <v>0</v>
      </c>
      <c r="G48" s="36">
        <v>100</v>
      </c>
      <c r="H48" s="33">
        <f>(D48-G48)/G48*100</f>
        <v>-100</v>
      </c>
      <c r="I48" s="36">
        <v>0</v>
      </c>
      <c r="J48" s="36">
        <v>0</v>
      </c>
    </row>
    <row r="49" spans="1:10" ht="18" customHeight="1">
      <c r="A49" s="29" t="s">
        <v>86</v>
      </c>
      <c r="B49" s="35"/>
      <c r="C49" s="35">
        <f t="shared" si="1"/>
        <v>0</v>
      </c>
      <c r="D49" s="36">
        <v>0</v>
      </c>
      <c r="E49" s="32">
        <f>SUM(D49/D32)*100</f>
        <v>0</v>
      </c>
      <c r="F49" s="32">
        <v>0</v>
      </c>
      <c r="G49" s="36"/>
      <c r="H49" s="33">
        <v>0</v>
      </c>
      <c r="I49" s="36">
        <v>0</v>
      </c>
      <c r="J49" s="36">
        <v>0</v>
      </c>
    </row>
    <row r="50" spans="1:10" ht="18" customHeight="1">
      <c r="A50" s="29" t="s">
        <v>104</v>
      </c>
      <c r="B50" s="35">
        <v>4650</v>
      </c>
      <c r="C50" s="35">
        <f t="shared" si="1"/>
        <v>167</v>
      </c>
      <c r="D50" s="36">
        <v>564</v>
      </c>
      <c r="E50" s="32">
        <f>SUM(D50/D32)*100</f>
        <v>69.62962962962963</v>
      </c>
      <c r="F50" s="32">
        <v>0</v>
      </c>
      <c r="G50" s="41">
        <v>943</v>
      </c>
      <c r="H50" s="33">
        <f>(D50-G50)/G50*100</f>
        <v>-40.19088016967126</v>
      </c>
      <c r="I50" s="36">
        <v>564</v>
      </c>
      <c r="J50" s="36">
        <v>397</v>
      </c>
    </row>
    <row r="51" spans="1:10" ht="18" customHeight="1">
      <c r="A51" s="29" t="s">
        <v>91</v>
      </c>
      <c r="B51" s="35"/>
      <c r="C51" s="35">
        <f t="shared" si="1"/>
        <v>0</v>
      </c>
      <c r="D51" s="36">
        <f t="shared" si="11"/>
        <v>0</v>
      </c>
      <c r="E51" s="32">
        <f>SUM(D51/D32)*100</f>
        <v>0</v>
      </c>
      <c r="F51" s="32">
        <v>0</v>
      </c>
      <c r="G51" s="36"/>
      <c r="H51" s="33"/>
      <c r="I51" s="36">
        <f t="shared" si="12"/>
        <v>0</v>
      </c>
      <c r="J51" s="36">
        <f t="shared" si="13"/>
        <v>0</v>
      </c>
    </row>
    <row r="52" spans="1:10" ht="18" customHeight="1">
      <c r="A52" s="29" t="s">
        <v>105</v>
      </c>
      <c r="B52" s="35"/>
      <c r="C52" s="35">
        <f t="shared" si="1"/>
        <v>0</v>
      </c>
      <c r="D52" s="36">
        <f t="shared" si="11"/>
        <v>0</v>
      </c>
      <c r="E52" s="32">
        <f>SUM(D52/D32)*100</f>
        <v>0</v>
      </c>
      <c r="F52" s="32">
        <v>0</v>
      </c>
      <c r="G52" s="36"/>
      <c r="H52" s="33">
        <v>0</v>
      </c>
      <c r="I52" s="36">
        <f t="shared" si="12"/>
        <v>0</v>
      </c>
      <c r="J52" s="36">
        <f t="shared" si="13"/>
        <v>0</v>
      </c>
    </row>
  </sheetData>
  <sheetProtection/>
  <protectedRanges>
    <protectedRange sqref="G26:G27 G33:G34 G36:G37 G51:G52 G43:G46 G48:G49 G29 D36:D37 D33:D34 D43:D44 I36:J37 I33:J34 I43:J44" name="区域1_1_6_1"/>
    <protectedRange sqref="E2:E3" name="区域1_1_5_1"/>
    <protectedRange sqref="G4" name="区域1_1_3_2_1"/>
    <protectedRange sqref="D45:D52 I45:J52" name="区域1_1_3_1"/>
    <protectedRange sqref="D42 I42:J42" name="区域1_1_6_1_1"/>
    <protectedRange sqref="G35" name="区域1_1_10_1"/>
    <protectedRange sqref="G50" name="区域1_1_11_1"/>
    <protectedRange sqref="G38:G42" name="区域1_1_12_1"/>
    <protectedRange sqref="G47" name="区域1_1_13_1"/>
    <protectedRange sqref="E7 E9:E27 E30" name="区域1_1_15_1"/>
    <protectedRange sqref="E1" name="区域1_1_16_1"/>
    <protectedRange sqref="E31" name="区域1_1_15_1_2_1"/>
  </protectedRanges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51" top="0.94" bottom="0.7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2017-08-01T08:24:37Z</cp:lastPrinted>
  <dcterms:created xsi:type="dcterms:W3CDTF">2006-09-13T11:21:51Z</dcterms:created>
  <dcterms:modified xsi:type="dcterms:W3CDTF">2018-10-12T07:05:34Z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